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4425" yWindow="180" windowWidth="22500" windowHeight="20805" tabRatio="918" firstSheet="0" activeTab="8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Prices" sheetId="2" state="visible" r:id="rId2"/>
    <sheet xmlns:r="http://schemas.openxmlformats.org/officeDocument/2006/relationships" name="Ohkra Fried Meat" sheetId="3" state="visible" r:id="rId3"/>
    <sheet xmlns:r="http://schemas.openxmlformats.org/officeDocument/2006/relationships" name="Grilled Pujery" sheetId="4" state="visible" r:id="rId4"/>
    <sheet xmlns:r="http://schemas.openxmlformats.org/officeDocument/2006/relationships" name="Beef Wellington" sheetId="5" state="visible" r:id="rId5"/>
    <sheet xmlns:r="http://schemas.openxmlformats.org/officeDocument/2006/relationships" name="Chopped Steak" sheetId="6" state="visible" r:id="rId6"/>
    <sheet xmlns:r="http://schemas.openxmlformats.org/officeDocument/2006/relationships" name="Seafood Pasta" sheetId="7" state="visible" r:id="rId7"/>
    <sheet xmlns:r="http://schemas.openxmlformats.org/officeDocument/2006/relationships" name="Enhanced Balaur" sheetId="8" state="visible" r:id="rId8"/>
    <sheet xmlns:r="http://schemas.openxmlformats.org/officeDocument/2006/relationships" name="Life Serum" sheetId="9" state="visible" r:id="rId9"/>
    <sheet xmlns:r="http://schemas.openxmlformats.org/officeDocument/2006/relationships" name="Wind Serum" sheetId="10" state="visible" r:id="rId10"/>
    <sheet xmlns:r="http://schemas.openxmlformats.org/officeDocument/2006/relationships" name="Healing Potion" sheetId="11" state="visible" r:id="rId11"/>
    <sheet xmlns:r="http://schemas.openxmlformats.org/officeDocument/2006/relationships" name="Speed Scroll" sheetId="12" state="visible" r:id="rId12"/>
    <sheet xmlns:r="http://schemas.openxmlformats.org/officeDocument/2006/relationships" name="Courage Scroll" sheetId="13" state="visible" r:id="rId13"/>
    <sheet xmlns:r="http://schemas.openxmlformats.org/officeDocument/2006/relationships" name="Benediction Scroll" sheetId="14" state="visible" r:id="rId14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0;\-0;\-"/>
    <numFmt numFmtId="165" formatCode="#,##0;\(#,##0\);\-"/>
    <numFmt numFmtId="166" formatCode="0.0%"/>
    <numFmt numFmtId="167" formatCode="#,##0.0"/>
  </numFmts>
  <fonts count="20">
    <font>
      <name val="Aptos Narrow"/>
      <family val="2"/>
      <color theme="1"/>
      <sz val="11"/>
      <scheme val="minor"/>
    </font>
    <font>
      <name val="Aptos Narrow"/>
      <family val="2"/>
      <color theme="10"/>
      <sz val="11"/>
      <u val="single"/>
      <scheme val="minor"/>
    </font>
    <font>
      <name val="Aptos Narrow"/>
      <color theme="1"/>
      <sz val="11"/>
      <scheme val="minor"/>
    </font>
    <font>
      <name val="Aptos Narrow"/>
      <b val="1"/>
      <color rgb="FF1F3864"/>
      <sz val="16"/>
      <scheme val="minor"/>
    </font>
    <font>
      <name val="Aptos Narrow"/>
      <i val="1"/>
      <color rgb="FF7F7F7F"/>
      <sz val="11"/>
      <scheme val="minor"/>
    </font>
    <font>
      <name val="Aptos Narrow"/>
      <b val="1"/>
      <color rgb="FFFFFFFF"/>
      <sz val="11"/>
      <scheme val="minor"/>
    </font>
    <font>
      <name val="Aptos Narrow"/>
      <color rgb="FF0000FF"/>
      <sz val="11"/>
      <scheme val="minor"/>
    </font>
    <font>
      <name val="Aptos Narrow"/>
      <b val="1"/>
      <color rgb="FF0000FF"/>
      <sz val="11"/>
      <scheme val="minor"/>
    </font>
    <font>
      <name val="Aptos Narrow"/>
      <b val="1"/>
      <color rgb="FF008000"/>
      <sz val="11"/>
      <scheme val="minor"/>
    </font>
    <font>
      <name val="Aptos Narrow"/>
      <color rgb="FF000000"/>
      <sz val="11"/>
      <scheme val="minor"/>
    </font>
    <font>
      <name val="Aptos Narrow"/>
      <b val="1"/>
      <color rgb="FF000000"/>
      <sz val="11"/>
      <scheme val="minor"/>
    </font>
    <font>
      <name val="Aptos Narrow"/>
      <b val="1"/>
      <color rgb="FF1F3864"/>
      <sz val="20"/>
      <scheme val="minor"/>
    </font>
    <font>
      <name val="Aptos Narrow"/>
      <i val="1"/>
      <color rgb="FF595959"/>
      <sz val="11"/>
      <scheme val="minor"/>
    </font>
    <font>
      <name val="Aptos Narrow"/>
      <b val="1"/>
      <color rgb="FF1F3864"/>
      <sz val="13"/>
      <scheme val="minor"/>
    </font>
    <font>
      <name val="Aptos Narrow"/>
      <b val="1"/>
      <color rgb="FF0563C1"/>
      <sz val="11"/>
      <u val="single"/>
      <scheme val="minor"/>
    </font>
    <font>
      <name val="Aptos Narrow"/>
      <color rgb="FF008000"/>
      <sz val="11"/>
      <scheme val="minor"/>
    </font>
    <font>
      <name val="Aptos Narrow"/>
      <family val="2"/>
      <color rgb="FF0563C1"/>
      <sz val="11"/>
      <u val="single"/>
      <scheme val="minor"/>
    </font>
    <font>
      <name val="Aptos Narrow"/>
      <i val="1"/>
      <color rgb="FFC00000"/>
      <sz val="11"/>
      <scheme val="minor"/>
    </font>
    <font>
      <name val="Aptos Narrow"/>
      <i val="1"/>
      <color rgb="FF7F7F7F"/>
      <sz val="9"/>
      <scheme val="minor"/>
    </font>
    <font>
      <name val="Aptos Narrow"/>
      <b val="1"/>
      <i val="1"/>
      <color rgb="FF7F7F7F"/>
      <sz val="9"/>
      <scheme val="minor"/>
    </font>
  </fonts>
  <fills count="5">
    <fill>
      <patternFill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9C4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1F3864"/>
      </top>
      <bottom/>
      <diagonal/>
    </border>
    <border>
      <left/>
      <right/>
      <top style="thin">
        <color rgb="FF1F3864"/>
      </top>
      <bottom style="thin">
        <color rgb="FF1F3864"/>
      </bottom>
      <diagonal/>
    </border>
    <border>
      <left style="thin">
        <color rgb="FF1F3864"/>
      </left>
      <right/>
      <top style="thin">
        <color rgb="FF1F3864"/>
      </top>
      <bottom style="thin">
        <color rgb="FF1F3864"/>
      </bottom>
      <diagonal/>
    </border>
    <border>
      <left style="thin">
        <color rgb="FF1F3864"/>
      </left>
      <right/>
      <top style="thin">
        <color rgb="FF1F3864"/>
      </top>
      <bottom/>
      <diagonal/>
    </border>
    <border>
      <left style="thin">
        <color rgb="FF1F3864"/>
      </left>
      <right/>
      <top/>
      <bottom/>
      <diagonal/>
    </border>
    <border>
      <left/>
      <right style="thin">
        <color rgb="FF1F3864"/>
      </right>
      <top style="thin">
        <color rgb="FF1F3864"/>
      </top>
      <bottom/>
      <diagonal/>
    </border>
    <border>
      <left/>
      <right style="thin">
        <color rgb="FF1F3864"/>
      </right>
      <top/>
      <bottom/>
      <diagonal/>
    </border>
    <border>
      <left/>
      <right/>
      <top/>
      <bottom style="thin">
        <color rgb="FF1F3864"/>
      </bottom>
      <diagonal/>
    </border>
    <border>
      <left style="thin">
        <color rgb="FF1F3864"/>
      </left>
      <right/>
      <top/>
      <bottom style="thin">
        <color rgb="FF1F3864"/>
      </bottom>
      <diagonal/>
    </border>
    <border>
      <left/>
      <right style="thin">
        <color rgb="FF1F3864"/>
      </right>
      <top/>
      <bottom style="thin">
        <color rgb="FF1F3864"/>
      </bottom>
      <diagonal/>
    </border>
    <border>
      <left style="thin">
        <color rgb="FF1F3864"/>
      </left>
      <right/>
      <top style="thin">
        <color auto="1"/>
      </top>
      <bottom/>
      <diagonal/>
    </border>
    <border>
      <left/>
      <right style="thin">
        <color rgb="FF1F3864"/>
      </right>
      <top style="thin">
        <color auto="1"/>
      </top>
      <bottom/>
      <diagonal/>
    </border>
    <border>
      <left/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dashed">
        <color rgb="FFBF9000"/>
      </left>
      <right style="dashed">
        <color rgb="FFBF9000"/>
      </right>
      <top style="dashed">
        <color rgb="FFBF9000"/>
      </top>
      <bottom style="dashed">
        <color rgb="FFBF9000"/>
      </bottom>
      <diagonal/>
    </border>
    <border>
      <left style="dashed">
        <color rgb="FFBF9000"/>
      </left>
      <right style="dashed">
        <color rgb="FFBF9000"/>
      </right>
      <top style="dashed">
        <color rgb="FFBF9000"/>
      </top>
      <bottom/>
      <diagonal/>
    </border>
    <border>
      <left style="dashed">
        <color rgb="FFBF9000"/>
      </left>
      <right style="dashed">
        <color rgb="FFBF9000"/>
      </right>
      <top/>
      <bottom/>
      <diagonal/>
    </border>
    <border>
      <left style="dashed">
        <color rgb="FFBF9000"/>
      </left>
      <right style="dashed">
        <color rgb="FFBF9000"/>
      </right>
      <top/>
      <bottom style="dashed">
        <color rgb="FFBF9000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5" fillId="2" borderId="4" pivotButton="0" quotePrefix="0" xfId="0"/>
    <xf numFmtId="0" fontId="5" fillId="2" borderId="1" applyAlignment="1" pivotButton="0" quotePrefix="0" xfId="0">
      <alignment horizontal="right"/>
    </xf>
    <xf numFmtId="0" fontId="5" fillId="2" borderId="6" applyAlignment="1" pivotButton="0" quotePrefix="0" xfId="0">
      <alignment horizontal="right"/>
    </xf>
    <xf numFmtId="0" fontId="9" fillId="0" borderId="0" pivotButton="0" quotePrefix="0" xfId="0"/>
    <xf numFmtId="0" fontId="9" fillId="0" borderId="5" pivotButton="0" quotePrefix="0" xfId="0"/>
    <xf numFmtId="0" fontId="9" fillId="0" borderId="9" pivotButton="0" quotePrefix="0" xfId="0"/>
    <xf numFmtId="0" fontId="10" fillId="3" borderId="9" pivotButton="0" quotePrefix="0" xfId="0"/>
    <xf numFmtId="0" fontId="10" fillId="3" borderId="3" pivotButton="0" quotePrefix="0" xfId="0"/>
    <xf numFmtId="0" fontId="10" fillId="0" borderId="5" pivotButton="0" quotePrefix="0" xfId="0"/>
    <xf numFmtId="0" fontId="10" fillId="3" borderId="5" pivotButton="0" quotePrefix="0" xfId="0"/>
    <xf numFmtId="0" fontId="10" fillId="3" borderId="4" pivotButton="0" quotePrefix="0" xfId="0"/>
    <xf numFmtId="0" fontId="9" fillId="0" borderId="11" pivotButton="0" quotePrefix="0" xfId="0"/>
    <xf numFmtId="0" fontId="9" fillId="0" borderId="7" applyAlignment="1" pivotButton="0" quotePrefix="0" xfId="0">
      <alignment horizontal="right"/>
    </xf>
    <xf numFmtId="0" fontId="10" fillId="3" borderId="2" applyAlignment="1" pivotButton="0" quotePrefix="0" xfId="0">
      <alignment horizontal="right"/>
    </xf>
    <xf numFmtId="0" fontId="10" fillId="3" borderId="13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0" fontId="10" fillId="3" borderId="1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165" fontId="9" fillId="0" borderId="7" applyAlignment="1" pivotButton="0" quotePrefix="0" xfId="0">
      <alignment horizontal="right"/>
    </xf>
    <xf numFmtId="165" fontId="10" fillId="3" borderId="2" applyAlignment="1" pivotButton="0" quotePrefix="0" xfId="0">
      <alignment horizontal="right"/>
    </xf>
    <xf numFmtId="165" fontId="10" fillId="3" borderId="13" applyAlignment="1" pivotButton="0" quotePrefix="0" xfId="0">
      <alignment horizontal="right"/>
    </xf>
    <xf numFmtId="166" fontId="9" fillId="0" borderId="7" applyAlignment="1" pivotButton="0" quotePrefix="0" xfId="0">
      <alignment horizontal="right"/>
    </xf>
    <xf numFmtId="1" fontId="9" fillId="0" borderId="1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6" fontId="10" fillId="3" borderId="2" applyAlignment="1" pivotButton="0" quotePrefix="0" xfId="0">
      <alignment horizontal="right"/>
    </xf>
    <xf numFmtId="1" fontId="9" fillId="0" borderId="7" applyAlignment="1" pivotButton="0" quotePrefix="0" xfId="0">
      <alignment horizontal="right"/>
    </xf>
    <xf numFmtId="3" fontId="9" fillId="0" borderId="7" applyAlignment="1" pivotButton="0" quotePrefix="0" xfId="0">
      <alignment horizontal="right"/>
    </xf>
    <xf numFmtId="2" fontId="9" fillId="0" borderId="7" applyAlignment="1" pivotButton="0" quotePrefix="0" xfId="0">
      <alignment horizontal="right"/>
    </xf>
    <xf numFmtId="3" fontId="10" fillId="3" borderId="13" applyAlignment="1" pivotButton="0" quotePrefix="0" xfId="0">
      <alignment horizontal="right"/>
    </xf>
    <xf numFmtId="165" fontId="10" fillId="3" borderId="1" applyAlignment="1" pivotButton="0" quotePrefix="0" xfId="0">
      <alignment horizontal="right"/>
    </xf>
    <xf numFmtId="165" fontId="10" fillId="3" borderId="6" applyAlignment="1" pivotButton="0" quotePrefix="0" xfId="0">
      <alignment horizontal="right"/>
    </xf>
    <xf numFmtId="167" fontId="10" fillId="3" borderId="8" applyAlignment="1" pivotButton="0" quotePrefix="0" xfId="0">
      <alignment horizontal="right"/>
    </xf>
    <xf numFmtId="165" fontId="10" fillId="0" borderId="7" applyAlignment="1" pivotButton="0" quotePrefix="0" xfId="0">
      <alignment horizontal="right"/>
    </xf>
    <xf numFmtId="165" fontId="9" fillId="0" borderId="12" applyAlignment="1" pivotButton="0" quotePrefix="0" xfId="0">
      <alignment horizontal="right"/>
    </xf>
    <xf numFmtId="165" fontId="10" fillId="3" borderId="7" applyAlignment="1" pivotButton="0" quotePrefix="0" xfId="0">
      <alignment horizontal="right"/>
    </xf>
    <xf numFmtId="165" fontId="7" fillId="4" borderId="15" applyAlignment="1" applyProtection="1" pivotButton="0" quotePrefix="0" xfId="0">
      <alignment horizontal="right"/>
      <protection locked="0" hidden="0"/>
    </xf>
    <xf numFmtId="165" fontId="7" fillId="4" borderId="16" applyAlignment="1" applyProtection="1" pivotButton="0" quotePrefix="0" xfId="0">
      <alignment horizontal="right"/>
      <protection locked="0" hidden="0"/>
    </xf>
    <xf numFmtId="165" fontId="7" fillId="4" borderId="17" applyAlignment="1" applyProtection="1" pivotButton="0" quotePrefix="0" xfId="0">
      <alignment horizontal="right"/>
      <protection locked="0" hidden="0"/>
    </xf>
    <xf numFmtId="166" fontId="7" fillId="4" borderId="14" applyAlignment="1" applyProtection="1" pivotButton="0" quotePrefix="0" xfId="0">
      <alignment horizontal="right"/>
      <protection locked="0" hidden="0"/>
    </xf>
    <xf numFmtId="166" fontId="7" fillId="4" borderId="15" applyAlignment="1" applyProtection="1" pivotButton="0" quotePrefix="0" xfId="0">
      <alignment horizontal="right"/>
      <protection locked="0" hidden="0"/>
    </xf>
    <xf numFmtId="166" fontId="7" fillId="4" borderId="17" applyAlignment="1" applyProtection="1" pivotButton="0" quotePrefix="0" xfId="0">
      <alignment horizontal="right"/>
      <protection locked="0" hidden="0"/>
    </xf>
    <xf numFmtId="3" fontId="7" fillId="4" borderId="14" applyAlignment="1" applyProtection="1" pivotButton="0" quotePrefix="0" xfId="0">
      <alignment horizontal="right"/>
      <protection locked="0" hidden="0"/>
    </xf>
    <xf numFmtId="165" fontId="10" fillId="3" borderId="8" applyAlignment="1" pivotButton="0" quotePrefix="0" xfId="0">
      <alignment horizontal="right"/>
    </xf>
    <xf numFmtId="0" fontId="7" fillId="4" borderId="14" applyProtection="1" pivotButton="0" quotePrefix="0" xfId="0">
      <protection locked="0" hidden="0"/>
    </xf>
    <xf numFmtId="0" fontId="11" fillId="0" borderId="0" pivotButton="0" quotePrefix="0" xfId="0"/>
    <xf numFmtId="0" fontId="5" fillId="2" borderId="3" applyAlignment="1" pivotButton="0" quotePrefix="0" xfId="0">
      <alignment vertical="center"/>
    </xf>
    <xf numFmtId="0" fontId="5" fillId="2" borderId="2" applyAlignment="1" pivotButton="0" quotePrefix="0" xfId="0">
      <alignment vertical="center"/>
    </xf>
    <xf numFmtId="0" fontId="5" fillId="2" borderId="13" applyAlignment="1" pivotButton="0" quotePrefix="0" xfId="0">
      <alignment vertical="center"/>
    </xf>
    <xf numFmtId="0" fontId="14" fillId="0" borderId="3" applyAlignment="1" pivotButton="0" quotePrefix="0" xfId="1">
      <alignment vertical="center"/>
    </xf>
    <xf numFmtId="0" fontId="15" fillId="0" borderId="2" applyAlignment="1" pivotButton="0" quotePrefix="0" xfId="0">
      <alignment vertical="center" wrapText="1"/>
    </xf>
    <xf numFmtId="165" fontId="15" fillId="0" borderId="2" applyAlignment="1" pivotButton="0" quotePrefix="0" xfId="0">
      <alignment horizontal="right" vertical="center"/>
    </xf>
    <xf numFmtId="0" fontId="8" fillId="0" borderId="13" applyAlignment="1" pivotButton="0" quotePrefix="0" xfId="0">
      <alignment horizontal="right" vertical="center"/>
    </xf>
    <xf numFmtId="0" fontId="16" fillId="0" borderId="0" applyAlignment="1" pivotButton="0" quotePrefix="0" xfId="1">
      <alignment horizontal="right"/>
    </xf>
    <xf numFmtId="3" fontId="6" fillId="4" borderId="16" applyAlignment="1" pivotButton="0" quotePrefix="0" xfId="0">
      <alignment horizontal="right"/>
    </xf>
    <xf numFmtId="0" fontId="17" fillId="0" borderId="0" pivotButton="0" quotePrefix="0" xfId="0"/>
    <xf numFmtId="3" fontId="10" fillId="0" borderId="7" applyAlignment="1" pivotButton="0" quotePrefix="0" xfId="0">
      <alignment horizontal="right"/>
    </xf>
    <xf numFmtId="0" fontId="14" fillId="0" borderId="0" pivotButton="0" quotePrefix="0" xfId="1"/>
    <xf numFmtId="0" fontId="18" fillId="0" borderId="0" pivotButton="0" quotePrefix="0" xfId="0"/>
    <xf numFmtId="0" fontId="19" fillId="3" borderId="0" pivotButton="0" quotePrefix="0" xfId="0"/>
    <xf numFmtId="0" fontId="2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165" fontId="15" fillId="0" borderId="2" applyAlignment="1" pivotButton="0" quotePrefix="0" xfId="0">
      <alignment horizontal="right" vertical="center"/>
    </xf>
    <xf numFmtId="166" fontId="8" fillId="0" borderId="13" applyAlignment="1" pivotButton="0" quotePrefix="0" xfId="0">
      <alignment horizontal="right" vertical="center"/>
    </xf>
    <xf numFmtId="164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165" fontId="7" fillId="4" borderId="15" applyAlignment="1" applyProtection="1" pivotButton="0" quotePrefix="0" xfId="0">
      <alignment horizontal="right"/>
      <protection locked="0" hidden="0"/>
    </xf>
    <xf numFmtId="165" fontId="9" fillId="0" borderId="7" applyAlignment="1" pivotButton="0" quotePrefix="0" xfId="0">
      <alignment horizontal="right"/>
    </xf>
    <xf numFmtId="165" fontId="7" fillId="4" borderId="16" applyAlignment="1" applyProtection="1" pivotButton="0" quotePrefix="0" xfId="0">
      <alignment horizontal="right"/>
      <protection locked="0" hidden="0"/>
    </xf>
    <xf numFmtId="165" fontId="7" fillId="4" borderId="17" applyAlignment="1" applyProtection="1" pivotButton="0" quotePrefix="0" xfId="0">
      <alignment horizontal="right"/>
      <protection locked="0" hidden="0"/>
    </xf>
    <xf numFmtId="165" fontId="10" fillId="3" borderId="2" applyAlignment="1" pivotButton="0" quotePrefix="0" xfId="0">
      <alignment horizontal="right"/>
    </xf>
    <xf numFmtId="165" fontId="10" fillId="3" borderId="13" applyAlignment="1" pivotButton="0" quotePrefix="0" xfId="0">
      <alignment horizontal="right"/>
    </xf>
    <xf numFmtId="166" fontId="7" fillId="4" borderId="14" applyAlignment="1" applyProtection="1" pivotButton="0" quotePrefix="0" xfId="0">
      <alignment horizontal="right"/>
      <protection locked="0" hidden="0"/>
    </xf>
    <xf numFmtId="166" fontId="9" fillId="0" borderId="7" applyAlignment="1" pivotButton="0" quotePrefix="0" xfId="0">
      <alignment horizontal="right"/>
    </xf>
    <xf numFmtId="166" fontId="7" fillId="4" borderId="15" applyAlignment="1" applyProtection="1" pivotButton="0" quotePrefix="0" xfId="0">
      <alignment horizontal="right"/>
      <protection locked="0" hidden="0"/>
    </xf>
    <xf numFmtId="166" fontId="7" fillId="4" borderId="17" applyAlignment="1" applyProtection="1" pivotButton="0" quotePrefix="0" xfId="0">
      <alignment horizontal="right"/>
      <protection locked="0" hidden="0"/>
    </xf>
    <xf numFmtId="166" fontId="9" fillId="0" borderId="0" applyAlignment="1" pivotButton="0" quotePrefix="0" xfId="0">
      <alignment horizontal="right"/>
    </xf>
    <xf numFmtId="166" fontId="10" fillId="3" borderId="2" applyAlignment="1" pivotButton="0" quotePrefix="0" xfId="0">
      <alignment horizontal="right"/>
    </xf>
    <xf numFmtId="165" fontId="10" fillId="3" borderId="1" applyAlignment="1" pivotButton="0" quotePrefix="0" xfId="0">
      <alignment horizontal="right"/>
    </xf>
    <xf numFmtId="165" fontId="10" fillId="3" borderId="6" applyAlignment="1" pivotButton="0" quotePrefix="0" xfId="0">
      <alignment horizontal="right"/>
    </xf>
    <xf numFmtId="167" fontId="10" fillId="3" borderId="8" applyAlignment="1" pivotButton="0" quotePrefix="0" xfId="0">
      <alignment horizontal="right"/>
    </xf>
    <xf numFmtId="165" fontId="10" fillId="0" borderId="7" applyAlignment="1" pivotButton="0" quotePrefix="0" xfId="0">
      <alignment horizontal="right"/>
    </xf>
    <xf numFmtId="165" fontId="9" fillId="0" borderId="12" applyAlignment="1" pivotButton="0" quotePrefix="0" xfId="0">
      <alignment horizontal="right"/>
    </xf>
    <xf numFmtId="165" fontId="10" fillId="3" borderId="7" applyAlignment="1" pivotButton="0" quotePrefix="0" xfId="0">
      <alignment horizontal="right"/>
    </xf>
    <xf numFmtId="166" fontId="10" fillId="3" borderId="10" applyAlignment="1" pivotButton="0" quotePrefix="0" xfId="0">
      <alignment horizontal="right"/>
    </xf>
    <xf numFmtId="165" fontId="10" fillId="3" borderId="8" applyAlignment="1" pivotButton="0" quotePrefix="0" xfId="0">
      <alignment horizontal="right"/>
    </xf>
  </cellXfs>
  <cellStyles count="2">
    <cellStyle name="Normal" xfId="0" builtinId="0"/>
    <cellStyle name="Hyperlink" xfId="1" builtinId="8"/>
  </cellStyles>
  <dxfs count="34"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7F7F7F"/>
      </font>
    </dxf>
    <dxf>
      <font>
        <color rgb="FFC00000"/>
      </font>
    </dxf>
    <dxf>
      <font>
        <color rgb="FF008000"/>
      </font>
    </dxf>
    <dxf>
      <font>
        <name val="Aptos Narrow"/>
        <i val="1"/>
        <color rgb="FF7F7F7F"/>
        <sz val="11"/>
      </font>
    </dxf>
    <dxf>
      <font>
        <name val="Aptos Narrow"/>
        <color rgb="FF0000FF"/>
        <sz val="11"/>
      </font>
      <numFmt numFmtId="3" formatCode="#,##0"/>
      <fill>
        <patternFill patternType="solid">
          <fgColor indexed="64"/>
          <bgColor rgb="FFFFF9C4"/>
        </patternFill>
      </fill>
      <alignment horizontal="right"/>
      <border>
        <left style="dashed">
          <color rgb="FFBF9000"/>
        </left>
        <right style="dashed">
          <color rgb="FFBF9000"/>
        </right>
        <top/>
        <bottom/>
        <vertical/>
        <horizontal/>
      </border>
    </dxf>
    <dxf>
      <font>
        <name val="Aptos Narrow"/>
        <sz val="11"/>
      </font>
    </dxf>
    <dxf>
      <font>
        <name val="Aptos Narrow"/>
        <sz val="11"/>
      </font>
    </dxf>
    <dxf>
      <font>
        <name val="Aptos Narrow"/>
        <b val="1"/>
        <color rgb="FFFFFFFF"/>
        <sz val="11"/>
      </font>
      <fill>
        <patternFill patternType="solid">
          <fgColor indexed="64"/>
          <bgColor rgb="FF1F3864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ables/table1.xml><?xml version="1.0" encoding="utf-8"?>
<table xmlns="http://schemas.openxmlformats.org/spreadsheetml/2006/main" id="1" name="Prices" displayName="Prices" ref="B5:D106" headerRowCount="1" totalsRowShown="0" headerRowDxfId="31" dataDxfId="30">
  <autoFilter ref="B5:D106"/>
  <tableColumns count="3">
    <tableColumn id="1" name="Item" dataDxfId="29"/>
    <tableColumn id="2" name="Price" dataDxfId="28"/>
    <tableColumn id="3" name="Notes" dataDxfId="2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1F3864"/>
    <outlinePr summaryBelow="1" summaryRight="1"/>
    <pageSetUpPr/>
  </sheetPr>
  <dimension ref="B2:H27"/>
  <sheetViews>
    <sheetView showGridLines="0" workbookViewId="0">
      <selection activeCell="B19" sqref="B19"/>
    </sheetView>
  </sheetViews>
  <sheetFormatPr baseColWidth="8" defaultRowHeight="15"/>
  <cols>
    <col width="2.85546875" customWidth="1" min="1" max="1"/>
    <col width="36.140625" customWidth="1" min="2" max="2"/>
    <col width="49.5703125" customWidth="1" min="3" max="3"/>
    <col width="18.140625" customWidth="1" min="4" max="7"/>
    <col width="12" customWidth="1" min="8" max="8"/>
  </cols>
  <sheetData>
    <row r="2" ht="26.25" customHeight="1">
      <c r="B2" s="50" t="inlineStr">
        <is>
          <t>Aion 2 Crafting Profit Calculator</t>
        </is>
      </c>
      <c r="C2" s="1" t="n"/>
      <c r="D2" s="1" t="n"/>
      <c r="E2" s="1" t="n"/>
      <c r="F2" s="1" t="n"/>
      <c r="G2" s="1" t="n"/>
    </row>
    <row r="3" ht="18" customHeight="1">
      <c r="B3" s="66" t="inlineStr">
        <is>
          <t>Work out what a craft costs, how many items you can expect, and whether selling them on the market turns a profit.</t>
        </is>
      </c>
    </row>
    <row r="4">
      <c r="B4" s="67" t="n"/>
    </row>
    <row r="5" ht="17.25" customHeight="1">
      <c r="B5" s="68" t="inlineStr">
        <is>
          <t>How to use</t>
        </is>
      </c>
    </row>
    <row r="6" ht="18" customHeight="1">
      <c r="B6" s="65" t="inlineStr">
        <is>
          <t>1. Click a recipe below to open its sheet.</t>
        </is>
      </c>
    </row>
    <row r="7" ht="32.1" customHeight="1">
      <c r="B7" s="65" t="inlineStr">
        <is>
          <t>2. Prices come from the Prices tab automatically. Type an Override Price on a recipe sheet only if you want a different number for that recipe. Also set your craft odds, how many crafts you plan to do, and (optionally) an override listing price.</t>
        </is>
      </c>
    </row>
    <row r="8" ht="32.1" customHeight="1">
      <c r="B8" s="65" t="inlineStr">
        <is>
          <t>3. The sheet works out cost per craft, expected items (including combo crafts and fails), break-even price, and expected profit after the 2% registration fee and 10% sales tax.</t>
        </is>
      </c>
    </row>
    <row r="9" ht="18" customHeight="1">
      <c r="B9" s="65" t="inlineStr">
        <is>
          <t>4. Everything except the yellow boxes is locked. Use Review &gt; Unprotect Sheet if you need to change the layout.</t>
        </is>
      </c>
    </row>
    <row r="10" ht="18" customHeight="1">
      <c r="B10" s="65" t="inlineStr">
        <is>
          <t>5. The summary table below updates automatically from each recipe sheet. Profit % is expected profit divided by kinah spent on materials, so you can see which recipe gives the best return for the kinah you have.</t>
        </is>
      </c>
    </row>
    <row r="11">
      <c r="B11" s="1" t="n"/>
      <c r="C11" s="1" t="n"/>
      <c r="D11" s="1" t="n"/>
      <c r="E11" s="1" t="n"/>
      <c r="F11" s="1" t="n"/>
      <c r="G11" s="1" t="n"/>
    </row>
    <row r="12">
      <c r="B12" s="51" t="inlineStr">
        <is>
          <t>Recipe</t>
        </is>
      </c>
      <c r="C12" s="52" t="inlineStr">
        <is>
          <t>Ingredients</t>
        </is>
      </c>
      <c r="D12" s="52" t="inlineStr">
        <is>
          <t>Cost per Craft</t>
        </is>
      </c>
      <c r="E12" s="52" t="inlineStr">
        <is>
          <t>Break-Even Price</t>
        </is>
      </c>
      <c r="F12" s="52" t="inlineStr">
        <is>
          <t>Listing Price</t>
        </is>
      </c>
      <c r="G12" s="53" t="inlineStr">
        <is>
          <t>Verdict</t>
        </is>
      </c>
      <c r="H12" s="53" t="inlineStr">
        <is>
          <t>Profit %</t>
        </is>
      </c>
    </row>
    <row r="13" ht="33.95" customHeight="1">
      <c r="B13" s="54" t="inlineStr">
        <is>
          <t>Artisan's Ohkra Fried Meat</t>
        </is>
      </c>
      <c r="C13" s="55">
        <f t="array" ref="C13">_xlfn.TEXTJOIN(", ",TRUE,IF('Ohkra Fried Meat'!B6:B10="","",'Ohkra Fried Meat'!C6:C10&amp;"x "&amp;'Ohkra Fried Meat'!B6:B10))</f>
        <v/>
      </c>
      <c r="D13" s="69">
        <f>'Ohkra Fried Meat'!F11</f>
        <v/>
      </c>
      <c r="E13" s="69">
        <f>IF('Ohkra Fried Meat'!C50="","",'Ohkra Fried Meat'!C50)</f>
        <v/>
      </c>
      <c r="F13" s="69">
        <f>IF('Ohkra Fried Meat'!C45="","",'Ohkra Fried Meat'!C45)</f>
        <v/>
      </c>
      <c r="G13" s="57">
        <f>'Ohkra Fried Meat'!C58</f>
        <v/>
      </c>
      <c r="H13" s="70">
        <f>IF('Ohkra Fried Meat'!C59="","",'Ohkra Fried Meat'!C59)</f>
        <v/>
      </c>
    </row>
    <row r="14" ht="33.95" customHeight="1">
      <c r="B14" s="54" t="inlineStr">
        <is>
          <t>Artisan's Grilled Pujery</t>
        </is>
      </c>
      <c r="C14" s="55">
        <f t="array" ref="C14">_xlfn.TEXTJOIN(", ",TRUE,IF('Grilled Pujery'!B6:B10="","",'Grilled Pujery'!C6:C10&amp;"x "&amp;'Grilled Pujery'!B6:B10))</f>
        <v/>
      </c>
      <c r="D14" s="69">
        <f>'Grilled Pujery'!F11</f>
        <v/>
      </c>
      <c r="E14" s="69">
        <f>IF('Grilled Pujery'!C50="","",'Grilled Pujery'!C50)</f>
        <v/>
      </c>
      <c r="F14" s="69">
        <f>IF('Grilled Pujery'!C45="","",'Grilled Pujery'!C45)</f>
        <v/>
      </c>
      <c r="G14" s="57">
        <f>'Grilled Pujery'!C58</f>
        <v/>
      </c>
      <c r="H14" s="70">
        <f>IF('Grilled Pujery'!C59="","",'Grilled Pujery'!C59)</f>
        <v/>
      </c>
    </row>
    <row r="15" ht="33.95" customHeight="1">
      <c r="B15" s="54" t="inlineStr">
        <is>
          <t>Dark Dragon's Beef Wellington</t>
        </is>
      </c>
      <c r="C15" s="55">
        <f t="array" ref="C15">_xlfn.TEXTJOIN(", ",TRUE,IF('Beef Wellington'!B6:B10="","",'Beef Wellington'!C6:C10&amp;"x "&amp;'Beef Wellington'!B6:B10))</f>
        <v/>
      </c>
      <c r="D15" s="69">
        <f>'Beef Wellington'!F11</f>
        <v/>
      </c>
      <c r="E15" s="69">
        <f>IF('Beef Wellington'!C50="","",'Beef Wellington'!C50)</f>
        <v/>
      </c>
      <c r="F15" s="69">
        <f>IF('Beef Wellington'!C45="","",'Beef Wellington'!C45)</f>
        <v/>
      </c>
      <c r="G15" s="57">
        <f>'Beef Wellington'!C58</f>
        <v/>
      </c>
      <c r="H15" s="70">
        <f>IF('Beef Wellington'!C59="","",'Beef Wellington'!C59)</f>
        <v/>
      </c>
    </row>
    <row r="16" ht="33.95" customHeight="1">
      <c r="B16" s="54" t="inlineStr">
        <is>
          <t>Dark Dragon's Chopped Steak</t>
        </is>
      </c>
      <c r="C16" s="55">
        <f t="array" ref="C16">_xlfn.TEXTJOIN(", ",TRUE,IF('Chopped Steak'!B6:B10="","",'Chopped Steak'!C6:C10&amp;"x "&amp;'Chopped Steak'!B6:B10))</f>
        <v/>
      </c>
      <c r="D16" s="69">
        <f>'Chopped Steak'!F11</f>
        <v/>
      </c>
      <c r="E16" s="69">
        <f>IF('Chopped Steak'!C50="","",'Chopped Steak'!C50)</f>
        <v/>
      </c>
      <c r="F16" s="69">
        <f>IF('Chopped Steak'!C45="","",'Chopped Steak'!C45)</f>
        <v/>
      </c>
      <c r="G16" s="57">
        <f>'Chopped Steak'!C58</f>
        <v/>
      </c>
      <c r="H16" s="70">
        <f>IF('Chopped Steak'!C59="","",'Chopped Steak'!C59)</f>
        <v/>
      </c>
    </row>
    <row r="17" ht="33.95" customHeight="1">
      <c r="B17" s="54" t="inlineStr">
        <is>
          <t>Dark Dragon's Seafood Pasta</t>
        </is>
      </c>
      <c r="C17" s="55">
        <f t="array" ref="C17">_xlfn.TEXTJOIN(", ",TRUE,IF('Seafood Pasta'!B6:B10="","",'Seafood Pasta'!C6:C10&amp;"x "&amp;'Seafood Pasta'!B6:B10))</f>
        <v/>
      </c>
      <c r="D17" s="69">
        <f>'Seafood Pasta'!F11</f>
        <v/>
      </c>
      <c r="E17" s="69">
        <f>IF('Seafood Pasta'!C50="","",'Seafood Pasta'!C50)</f>
        <v/>
      </c>
      <c r="F17" s="69">
        <f>IF('Seafood Pasta'!C45="","",'Seafood Pasta'!C45)</f>
        <v/>
      </c>
      <c r="G17" s="57">
        <f>'Seafood Pasta'!C58</f>
        <v/>
      </c>
      <c r="H17" s="70">
        <f>IF('Seafood Pasta'!C59="","",'Seafood Pasta'!C59)</f>
        <v/>
      </c>
    </row>
    <row r="18" ht="33.95" customHeight="1">
      <c r="B18" s="54" t="inlineStr">
        <is>
          <t>Enhanced Balaur Craft (Generic)</t>
        </is>
      </c>
      <c r="C18" s="55">
        <f t="array" ref="C18">_xlfn.TEXTJOIN(", ",TRUE,IF('Enhanced Balaur'!B6:B10="","",'Enhanced Balaur'!C6:C10&amp;"x "&amp;'Enhanced Balaur'!B6:B10))</f>
        <v/>
      </c>
      <c r="D18" s="69">
        <f>'Enhanced Balaur'!F11</f>
        <v/>
      </c>
      <c r="E18" s="69">
        <f>IF('Enhanced Balaur'!C50="","",'Enhanced Balaur'!C50)</f>
        <v/>
      </c>
      <c r="F18" s="69">
        <f>IF('Enhanced Balaur'!C45="","",'Enhanced Balaur'!C45)</f>
        <v/>
      </c>
      <c r="G18" s="57">
        <f>'Enhanced Balaur'!C58</f>
        <v/>
      </c>
      <c r="H18" s="70">
        <f>IF('Enhanced Balaur'!C59="","",'Enhanced Balaur'!C59)</f>
        <v/>
      </c>
    </row>
    <row r="19" ht="33.95" customHeight="1">
      <c r="B19" s="54" t="inlineStr">
        <is>
          <t>Superior Life Serum</t>
        </is>
      </c>
      <c r="C19" s="55">
        <f t="array" ref="C19">_xlfn.TEXTJOIN(", ",TRUE,IF('Life Serum'!B6:B10="","",'Life Serum'!C6:C10&amp;"x "&amp;'Life Serum'!B6:B10))</f>
        <v/>
      </c>
      <c r="D19" s="69">
        <f>'Life Serum'!F11</f>
        <v/>
      </c>
      <c r="E19" s="69">
        <f>IF('Life Serum'!C50="","",'Life Serum'!C50)</f>
        <v/>
      </c>
      <c r="F19" s="69">
        <f>IF('Life Serum'!C45="","",'Life Serum'!C45)</f>
        <v/>
      </c>
      <c r="G19" s="57">
        <f>'Life Serum'!C58</f>
        <v/>
      </c>
      <c r="H19" s="70">
        <f>IF('Life Serum'!C59="","",'Life Serum'!C59)</f>
        <v/>
      </c>
    </row>
    <row r="20" ht="33.95" customHeight="1">
      <c r="B20" s="54" t="inlineStr">
        <is>
          <t>Superior Wind Serum</t>
        </is>
      </c>
      <c r="C20" s="55">
        <f t="array" ref="C20">_xlfn.TEXTJOIN(", ",TRUE,IF('Wind Serum'!B6:B10="","",'Wind Serum'!C6:C10&amp;"x "&amp;'Wind Serum'!B6:B10))</f>
        <v/>
      </c>
      <c r="D20" s="69">
        <f>'Wind Serum'!F11</f>
        <v/>
      </c>
      <c r="E20" s="69">
        <f>IF('Wind Serum'!C50="","",'Wind Serum'!C50)</f>
        <v/>
      </c>
      <c r="F20" s="69">
        <f>IF('Wind Serum'!C45="","",'Wind Serum'!C45)</f>
        <v/>
      </c>
      <c r="G20" s="57">
        <f>'Wind Serum'!C58</f>
        <v/>
      </c>
      <c r="H20" s="70">
        <f>IF('Wind Serum'!C59="","",'Wind Serum'!C59)</f>
        <v/>
      </c>
    </row>
    <row r="21" ht="33.95" customHeight="1">
      <c r="B21" s="54" t="inlineStr">
        <is>
          <t>Superior Healing Potion</t>
        </is>
      </c>
      <c r="C21" s="55">
        <f t="array" ref="C21">_xlfn.TEXTJOIN(", ",TRUE,IF('Healing Potion'!B6:B10="","",'Healing Potion'!C6:C10&amp;"x "&amp;'Healing Potion'!B6:B10))</f>
        <v/>
      </c>
      <c r="D21" s="69">
        <f>'Healing Potion'!F11</f>
        <v/>
      </c>
      <c r="E21" s="69">
        <f>IF('Healing Potion'!C50="","",'Healing Potion'!C50)</f>
        <v/>
      </c>
      <c r="F21" s="69">
        <f>IF('Healing Potion'!C45="","",'Healing Potion'!C45)</f>
        <v/>
      </c>
      <c r="G21" s="57">
        <f>'Healing Potion'!C58</f>
        <v/>
      </c>
      <c r="H21" s="70">
        <f>IF('Healing Potion'!C59="","",'Healing Potion'!C59)</f>
        <v/>
      </c>
    </row>
    <row r="22" ht="33.95" customHeight="1">
      <c r="B22" s="54" t="inlineStr">
        <is>
          <t>Superior Speed Scroll</t>
        </is>
      </c>
      <c r="C22" s="55">
        <f t="array" ref="C22">_xlfn.TEXTJOIN(", ",TRUE,IF('Speed Scroll'!B6:B10="","",'Speed Scroll'!C6:C10&amp;"x "&amp;'Speed Scroll'!B6:B10))</f>
        <v/>
      </c>
      <c r="D22" s="69">
        <f>'Speed Scroll'!F11</f>
        <v/>
      </c>
      <c r="E22" s="69">
        <f>IF('Speed Scroll'!C50="","",'Speed Scroll'!C50)</f>
        <v/>
      </c>
      <c r="F22" s="69">
        <f>IF('Speed Scroll'!C45="","",'Speed Scroll'!C45)</f>
        <v/>
      </c>
      <c r="G22" s="57">
        <f>'Speed Scroll'!C58</f>
        <v/>
      </c>
      <c r="H22" s="70">
        <f>IF('Speed Scroll'!C59="","",'Speed Scroll'!C59)</f>
        <v/>
      </c>
    </row>
    <row r="23" ht="33.95" customHeight="1">
      <c r="B23" s="54" t="inlineStr">
        <is>
          <t>Superior Courage Scroll</t>
        </is>
      </c>
      <c r="C23" s="55">
        <f t="array" ref="C23">_xlfn.TEXTJOIN(", ",TRUE,IF('Courage Scroll'!B6:B10="","",'Courage Scroll'!C6:C10&amp;"x "&amp;'Courage Scroll'!B6:B10))</f>
        <v/>
      </c>
      <c r="D23" s="69">
        <f>'Courage Scroll'!F11</f>
        <v/>
      </c>
      <c r="E23" s="69">
        <f>IF('Courage Scroll'!C50="","",'Courage Scroll'!C50)</f>
        <v/>
      </c>
      <c r="F23" s="69">
        <f>IF('Courage Scroll'!C45="","",'Courage Scroll'!C45)</f>
        <v/>
      </c>
      <c r="G23" s="57">
        <f>'Courage Scroll'!C58</f>
        <v/>
      </c>
      <c r="H23" s="70">
        <f>IF('Courage Scroll'!C59="","",'Courage Scroll'!C59)</f>
        <v/>
      </c>
    </row>
    <row r="24" ht="33.95" customHeight="1">
      <c r="B24" s="54" t="inlineStr">
        <is>
          <t>Superior Benediction Scroll</t>
        </is>
      </c>
      <c r="C24" s="55">
        <f t="array" ref="C24">_xlfn.TEXTJOIN(", ",TRUE,IF('Benediction Scroll'!B6:B10="","",'Benediction Scroll'!C6:C10&amp;"x "&amp;'Benediction Scroll'!B6:B10))</f>
        <v/>
      </c>
      <c r="D24" s="69">
        <f>'Benediction Scroll'!F11</f>
        <v/>
      </c>
      <c r="E24" s="69">
        <f>IF('Benediction Scroll'!C50="","",'Benediction Scroll'!C50)</f>
        <v/>
      </c>
      <c r="F24" s="69">
        <f>IF('Benediction Scroll'!C45="","",'Benediction Scroll'!C45)</f>
        <v/>
      </c>
      <c r="G24" s="57">
        <f>'Benediction Scroll'!C58</f>
        <v/>
      </c>
      <c r="H24" s="70">
        <f>IF('Benediction Scroll'!C59="","",'Benediction Scroll'!C59)</f>
        <v/>
      </c>
    </row>
    <row r="26">
      <c r="B26" s="62" t="inlineStr">
        <is>
          <t>→ Open the Prices tab (central price list)</t>
        </is>
      </c>
    </row>
    <row r="27">
      <c r="B27" s="3" t="inlineStr">
        <is>
          <t>Tip: each recipe sheet has a "Back to Home" link in the top right. Prices flow from the Prices tab unless you type an override on the recipe sheet.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/>
  <mergeCells count="8">
    <mergeCell ref="B3:G3"/>
    <mergeCell ref="B10:G10"/>
    <mergeCell ref="B5:G5"/>
    <mergeCell ref="B9:G9"/>
    <mergeCell ref="B8:G8"/>
    <mergeCell ref="B4:G4"/>
    <mergeCell ref="B7:G7"/>
    <mergeCell ref="B6:G6"/>
  </mergeCells>
  <conditionalFormatting sqref="G13:G24">
    <cfRule type="containsText" priority="1" operator="containsText" dxfId="1" text="PROFIT">
      <formula>NOT(ISERROR(SEARCH("PROFIT",G13)))</formula>
    </cfRule>
    <cfRule type="containsText" priority="2" operator="containsText" dxfId="0" text="LOSS">
      <formula>NOT(ISERROR(SEARCH("LOSS",G13)))</formula>
    </cfRule>
    <cfRule type="containsText" priority="3" operator="containsText" dxfId="24" text="Enter">
      <formula>NOT(ISERROR(SEARCH("Enter",G13)))</formula>
    </cfRule>
  </conditionalFormatting>
  <conditionalFormatting sqref="H13:H24">
    <cfRule type="expression" priority="4" dxfId="32">
      <formula>AND(H13&lt;&gt;"",H13&gt;0)</formula>
    </cfRule>
    <cfRule type="expression" priority="5" dxfId="33">
      <formula>AND(H13&lt;&gt;"",H13&lt;0)</formula>
    </cfRule>
  </conditionalFormatting>
  <hyperlinks>
    <hyperlink ref="B13" location="'Ohkra Fried Meat'!B2" tooltip="Open the Ohkra Fried Meat sheet" display="Artisan's Ohkra Fried Meat"/>
    <hyperlink ref="B14" location="'Grilled Pujery'!B2" tooltip="Open the Grilled Pujery sheet" display="Artisan's Grilled Pujery"/>
    <hyperlink ref="B15" location="'Beef Wellington'!B2" tooltip="Open the Beef Wellington sheet" display="Dark Dragon's Beef Wellington"/>
    <hyperlink ref="B16" location="'Chopped Steak'!B2" tooltip="Open the Chopped Steak sheet" display="Dark Dragon's Chopped Steak"/>
    <hyperlink ref="B17" location="'Seafood Pasta'!B2" tooltip="Open the Seafood Pasta sheet" display="Dark Dragon's Seafood Pasta"/>
    <hyperlink ref="B18" location="'Enhanced Balaur'!B2" tooltip="Open the Enhanced Balaur sheet" display="Enhanced Balaur Craft (Generic)"/>
    <hyperlink ref="B19" location="'Life Serum'!B2" tooltip="Open the Life Serum sheet" display="Superior Life Serum"/>
    <hyperlink ref="B20" location="'Wind Serum'!B2" tooltip="Open the Wind Serum sheet" display="Superior Wind Serum"/>
    <hyperlink ref="B21" location="'Healing Potion'!B2" tooltip="Open the Healing Potion sheet" display="Superior Healing Potion"/>
    <hyperlink ref="B22" location="'Speed Scroll'!B2" tooltip="Open the Speed Scroll sheet" display="Superior Speed Scroll"/>
    <hyperlink ref="B23" location="'Courage Scroll'!B2" tooltip="Open the Courage Scroll sheet" display="Superior Courage Scroll"/>
    <hyperlink ref="B24" location="'Benediction Scroll'!B2" tooltip="Open the Benediction Scroll sheet" display="Superior Benediction Scroll"/>
    <hyperlink ref="B26" location="'Prices'!B2" tooltip="Edit market prices" display="→ Open the Prices tab (central price list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D700"/>
    <outlinePr summaryBelow="1" summaryRight="1"/>
    <pageSetUpPr/>
  </sheetPr>
  <dimension ref="B2:D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.85546875" customWidth="1" min="1" max="1"/>
    <col width="38.140625" customWidth="1" min="2" max="2"/>
    <col width="17.140625" customWidth="1" min="3" max="3"/>
    <col width="62.85546875" customWidth="1" min="4" max="4"/>
  </cols>
  <sheetData>
    <row r="2" ht="21" customHeight="1">
      <c r="B2" s="2" t="inlineStr">
        <is>
          <t>Price List</t>
        </is>
      </c>
      <c r="C2" s="1" t="n"/>
      <c r="D2" s="1" t="n"/>
    </row>
    <row r="3">
      <c r="B3" s="3" t="inlineStr">
        <is>
          <t>Central price list. Recipe sheets pull from here unless you type an override price on the recipe itself. Yellow column is editable; add new items at the bottom of the table.</t>
        </is>
      </c>
      <c r="C3" s="1" t="n"/>
      <c r="D3" s="1" t="n"/>
    </row>
    <row r="4">
      <c r="B4" s="63" t="inlineStr">
        <is>
          <t>Sources: Source: in-game marketplace screenshots (11 images) uploaded by user, 2026-10-09. Rows marked 'Market' come from those screenshots; other rows are noted individually.</t>
        </is>
      </c>
      <c r="C4" s="1" t="n"/>
      <c r="D4" s="1" t="n"/>
    </row>
    <row r="5">
      <c r="B5" s="4" t="inlineStr">
        <is>
          <t>Item</t>
        </is>
      </c>
      <c r="C5" s="4" t="inlineStr">
        <is>
          <t>Price</t>
        </is>
      </c>
      <c r="D5" s="4" t="inlineStr">
        <is>
          <t>Notes</t>
        </is>
      </c>
    </row>
    <row r="6">
      <c r="B6" s="1" t="inlineStr">
        <is>
          <t>Azpha</t>
        </is>
      </c>
      <c r="C6" s="59" t="n">
        <v>887</v>
      </c>
      <c r="D6" s="3" t="inlineStr">
        <is>
          <t>Market</t>
        </is>
      </c>
    </row>
    <row r="7">
      <c r="B7" s="1" t="inlineStr">
        <is>
          <t>Calendula</t>
        </is>
      </c>
      <c r="C7" s="59" t="n">
        <v>1260</v>
      </c>
      <c r="D7" s="3" t="inlineStr">
        <is>
          <t>Market</t>
        </is>
      </c>
    </row>
    <row r="8">
      <c r="B8" s="1" t="inlineStr">
        <is>
          <t>Morfa</t>
        </is>
      </c>
      <c r="C8" s="59" t="n">
        <v>188</v>
      </c>
      <c r="D8" s="3" t="inlineStr">
        <is>
          <t>Market</t>
        </is>
      </c>
    </row>
    <row r="9">
      <c r="B9" s="1" t="inlineStr">
        <is>
          <t>Ohkra</t>
        </is>
      </c>
      <c r="C9" s="59" t="n">
        <v>788</v>
      </c>
      <c r="D9" s="3" t="inlineStr">
        <is>
          <t>Market</t>
        </is>
      </c>
    </row>
    <row r="10">
      <c r="B10" s="1" t="inlineStr">
        <is>
          <t>Raydam</t>
        </is>
      </c>
      <c r="C10" s="59" t="n">
        <v>107</v>
      </c>
      <c r="D10" s="3" t="inlineStr">
        <is>
          <t>Market</t>
        </is>
      </c>
    </row>
    <row r="11">
      <c r="B11" s="1" t="inlineStr">
        <is>
          <t>Conide</t>
        </is>
      </c>
      <c r="C11" s="59" t="n">
        <v>1079</v>
      </c>
      <c r="D11" s="3" t="inlineStr">
        <is>
          <t>Market</t>
        </is>
      </c>
    </row>
    <row r="12">
      <c r="B12" s="1" t="inlineStr">
        <is>
          <t>Pujery</t>
        </is>
      </c>
      <c r="C12" s="59" t="n">
        <v>1996</v>
      </c>
      <c r="D12" s="3" t="inlineStr">
        <is>
          <t>Market</t>
        </is>
      </c>
    </row>
    <row r="13">
      <c r="B13" s="1" t="inlineStr">
        <is>
          <t>Fresh Azpha</t>
        </is>
      </c>
      <c r="C13" s="59" t="n">
        <v>3333</v>
      </c>
      <c r="D13" s="3" t="inlineStr">
        <is>
          <t>Market</t>
        </is>
      </c>
    </row>
    <row r="14">
      <c r="B14" s="1" t="inlineStr">
        <is>
          <t>Fresh Calendula</t>
        </is>
      </c>
      <c r="C14" s="59" t="n">
        <v>1177</v>
      </c>
      <c r="D14" s="3" t="inlineStr">
        <is>
          <t>Market</t>
        </is>
      </c>
    </row>
    <row r="15">
      <c r="B15" s="1" t="inlineStr">
        <is>
          <t>Fresh Raw Meat</t>
        </is>
      </c>
      <c r="C15" s="59" t="n">
        <v>700</v>
      </c>
      <c r="D15" s="3" t="inlineStr">
        <is>
          <t>Market</t>
        </is>
      </c>
    </row>
    <row r="16">
      <c r="B16" s="1" t="inlineStr">
        <is>
          <t>Fresh Fruit</t>
        </is>
      </c>
      <c r="C16" s="59" t="n">
        <v>1470</v>
      </c>
      <c r="D16" s="3" t="inlineStr">
        <is>
          <t>Market</t>
        </is>
      </c>
    </row>
    <row r="17">
      <c r="B17" s="1" t="inlineStr">
        <is>
          <t>Odyle</t>
        </is>
      </c>
      <c r="C17" s="59" t="n">
        <v>1798</v>
      </c>
      <c r="D17" s="3" t="inlineStr">
        <is>
          <t>Market</t>
        </is>
      </c>
    </row>
    <row r="18">
      <c r="B18" s="1" t="inlineStr">
        <is>
          <t>Fine Odyle</t>
        </is>
      </c>
      <c r="C18" s="59" t="n">
        <v>1453</v>
      </c>
      <c r="D18" s="3" t="inlineStr">
        <is>
          <t>Market</t>
        </is>
      </c>
    </row>
    <row r="19">
      <c r="B19" s="1" t="inlineStr">
        <is>
          <t>Pure Odyle</t>
        </is>
      </c>
      <c r="C19" s="59" t="n">
        <v>47997</v>
      </c>
      <c r="D19" s="3" t="inlineStr">
        <is>
          <t>Market</t>
        </is>
      </c>
    </row>
    <row r="20">
      <c r="B20" s="1" t="inlineStr">
        <is>
          <t>Orichalcum Ore</t>
        </is>
      </c>
      <c r="C20" s="59" t="n">
        <v>888</v>
      </c>
      <c r="D20" s="3" t="inlineStr">
        <is>
          <t>Market</t>
        </is>
      </c>
    </row>
    <row r="21">
      <c r="B21" s="1" t="inlineStr">
        <is>
          <t>Fine Orichalcum Ore</t>
        </is>
      </c>
      <c r="C21" s="59" t="n">
        <v>299</v>
      </c>
      <c r="D21" s="3" t="inlineStr">
        <is>
          <t>Market</t>
        </is>
      </c>
    </row>
    <row r="22">
      <c r="B22" s="1" t="inlineStr">
        <is>
          <t>Pure Orichalcum Ore</t>
        </is>
      </c>
      <c r="C22" s="59" t="n">
        <v>18888</v>
      </c>
      <c r="D22" s="3" t="inlineStr">
        <is>
          <t>Market</t>
        </is>
      </c>
    </row>
    <row r="23">
      <c r="B23" s="1" t="inlineStr">
        <is>
          <t>Orichalcum Ingot</t>
        </is>
      </c>
      <c r="C23" s="59" t="n">
        <v>1358</v>
      </c>
      <c r="D23" s="3" t="inlineStr">
        <is>
          <t>Market</t>
        </is>
      </c>
    </row>
    <row r="24">
      <c r="B24" s="1" t="inlineStr">
        <is>
          <t>Asvata Log</t>
        </is>
      </c>
      <c r="C24" s="59" t="n">
        <v>2588</v>
      </c>
      <c r="D24" s="3" t="inlineStr">
        <is>
          <t>Market</t>
        </is>
      </c>
    </row>
    <row r="25">
      <c r="B25" s="1" t="inlineStr">
        <is>
          <t>Fine Asvata Log</t>
        </is>
      </c>
      <c r="C25" s="59" t="n">
        <v>25000</v>
      </c>
      <c r="D25" s="3" t="inlineStr">
        <is>
          <t>Market</t>
        </is>
      </c>
    </row>
    <row r="26">
      <c r="B26" s="1" t="inlineStr">
        <is>
          <t>Pure Asvata Log</t>
        </is>
      </c>
      <c r="C26" s="59" t="n">
        <v>89990</v>
      </c>
      <c r="D26" s="3" t="inlineStr">
        <is>
          <t>Market</t>
        </is>
      </c>
    </row>
    <row r="27">
      <c r="B27" s="1" t="inlineStr">
        <is>
          <t>Asvata Wood</t>
        </is>
      </c>
      <c r="C27" s="59" t="n">
        <v>6669</v>
      </c>
      <c r="D27" s="3" t="inlineStr">
        <is>
          <t>Market</t>
        </is>
      </c>
    </row>
    <row r="28">
      <c r="B28" s="1" t="inlineStr">
        <is>
          <t>Sapphire Gemstone</t>
        </is>
      </c>
      <c r="C28" s="59" t="n">
        <v>800</v>
      </c>
      <c r="D28" s="3" t="inlineStr">
        <is>
          <t>Market</t>
        </is>
      </c>
    </row>
    <row r="29">
      <c r="B29" s="1" t="inlineStr">
        <is>
          <t>Fine Sapphire Gemstone</t>
        </is>
      </c>
      <c r="C29" s="59" t="n">
        <v>1688</v>
      </c>
      <c r="D29" s="3" t="inlineStr">
        <is>
          <t>Market</t>
        </is>
      </c>
    </row>
    <row r="30">
      <c r="B30" s="1" t="inlineStr">
        <is>
          <t>Pure Sapphire Gemstone</t>
        </is>
      </c>
      <c r="C30" s="59" t="n">
        <v>42996</v>
      </c>
      <c r="D30" s="3" t="inlineStr">
        <is>
          <t>Market</t>
        </is>
      </c>
    </row>
    <row r="31">
      <c r="B31" s="1" t="inlineStr">
        <is>
          <t>Sapphire Decoration</t>
        </is>
      </c>
      <c r="C31" s="59" t="n">
        <v>1599</v>
      </c>
      <c r="D31" s="3" t="inlineStr">
        <is>
          <t>Market</t>
        </is>
      </c>
    </row>
    <row r="32">
      <c r="B32" s="1" t="inlineStr">
        <is>
          <t>Diamond Gemstone</t>
        </is>
      </c>
      <c r="C32" s="59" t="n">
        <v>499</v>
      </c>
      <c r="D32" s="3" t="inlineStr">
        <is>
          <t>Market</t>
        </is>
      </c>
    </row>
    <row r="33">
      <c r="B33" s="1" t="inlineStr">
        <is>
          <t>Fine Diamond Gemstone</t>
        </is>
      </c>
      <c r="C33" s="59" t="n">
        <v>2400</v>
      </c>
      <c r="D33" s="3" t="inlineStr">
        <is>
          <t>Market</t>
        </is>
      </c>
    </row>
    <row r="34">
      <c r="B34" s="1" t="inlineStr">
        <is>
          <t>Pure Diamond Gemstone</t>
        </is>
      </c>
      <c r="C34" s="59" t="n">
        <v>10879</v>
      </c>
      <c r="D34" s="3" t="inlineStr">
        <is>
          <t>Market</t>
        </is>
      </c>
    </row>
    <row r="35">
      <c r="B35" s="1" t="inlineStr">
        <is>
          <t>Diamond Decoration</t>
        </is>
      </c>
      <c r="C35" s="59" t="n">
        <v>998</v>
      </c>
      <c r="D35" s="3" t="inlineStr">
        <is>
          <t>Market</t>
        </is>
      </c>
    </row>
    <row r="36">
      <c r="B36" s="1" t="inlineStr">
        <is>
          <t>Ruby Gemstone</t>
        </is>
      </c>
      <c r="C36" s="59" t="n">
        <v>649</v>
      </c>
      <c r="D36" s="3" t="inlineStr">
        <is>
          <t>Market</t>
        </is>
      </c>
    </row>
    <row r="37">
      <c r="B37" s="1" t="inlineStr">
        <is>
          <t>Fine Ruby Gemstone</t>
        </is>
      </c>
      <c r="C37" s="59" t="n">
        <v>654</v>
      </c>
      <c r="D37" s="3" t="inlineStr">
        <is>
          <t>Market</t>
        </is>
      </c>
    </row>
    <row r="38">
      <c r="B38" s="1" t="inlineStr">
        <is>
          <t>Pure Ruby Gemstone</t>
        </is>
      </c>
      <c r="C38" s="59" t="n">
        <v>19990</v>
      </c>
      <c r="D38" s="3" t="inlineStr">
        <is>
          <t>Market</t>
        </is>
      </c>
    </row>
    <row r="39">
      <c r="B39" s="1" t="inlineStr">
        <is>
          <t>Ruby Decoration</t>
        </is>
      </c>
      <c r="C39" s="59" t="n">
        <v>400</v>
      </c>
      <c r="D39" s="3" t="inlineStr">
        <is>
          <t>Market</t>
        </is>
      </c>
    </row>
    <row r="40">
      <c r="B40" s="1" t="inlineStr">
        <is>
          <t>Ruby Powder</t>
        </is>
      </c>
      <c r="C40" s="59" t="n"/>
      <c r="D40" s="3" t="inlineStr">
        <is>
          <t>Not on market screenshots - enter price (crafted from Ruby Gemstone)</t>
        </is>
      </c>
    </row>
    <row r="41">
      <c r="B41" s="1" t="inlineStr">
        <is>
          <t>Asvata Paper</t>
        </is>
      </c>
      <c r="C41" s="59" t="n"/>
      <c r="D41" s="3" t="inlineStr">
        <is>
          <t>Not on market screenshots - enter price (crafted from Asvata Log)</t>
        </is>
      </c>
    </row>
    <row r="42">
      <c r="B42" s="1" t="inlineStr">
        <is>
          <t>Spiritstone</t>
        </is>
      </c>
      <c r="C42" s="59" t="n">
        <v>2600</v>
      </c>
      <c r="D42" s="3" t="inlineStr">
        <is>
          <t>Market</t>
        </is>
      </c>
    </row>
    <row r="43">
      <c r="B43" s="1" t="inlineStr">
        <is>
          <t>Spiritstone Powder</t>
        </is>
      </c>
      <c r="C43" s="59" t="n">
        <v>2450</v>
      </c>
      <c r="D43" s="3" t="inlineStr">
        <is>
          <t>Market</t>
        </is>
      </c>
    </row>
    <row r="44">
      <c r="B44" s="1" t="inlineStr">
        <is>
          <t>Raw Leather</t>
        </is>
      </c>
      <c r="C44" s="59" t="n">
        <v>6665</v>
      </c>
      <c r="D44" s="3" t="inlineStr">
        <is>
          <t>Market</t>
        </is>
      </c>
    </row>
    <row r="45">
      <c r="B45" s="1" t="inlineStr">
        <is>
          <t>Strong Leather</t>
        </is>
      </c>
      <c r="C45" s="59" t="n">
        <v>15000</v>
      </c>
      <c r="D45" s="3" t="inlineStr">
        <is>
          <t>Market</t>
        </is>
      </c>
    </row>
    <row r="46">
      <c r="B46" s="1" t="inlineStr">
        <is>
          <t>Refining Stone</t>
        </is>
      </c>
      <c r="C46" s="59" t="n">
        <v>2300</v>
      </c>
      <c r="D46" s="3" t="inlineStr">
        <is>
          <t>Market</t>
        </is>
      </c>
    </row>
    <row r="47">
      <c r="B47" s="1" t="inlineStr">
        <is>
          <t>Expert's Refining Stone</t>
        </is>
      </c>
      <c r="C47" s="59" t="n">
        <v>74000</v>
      </c>
      <c r="D47" s="3" t="inlineStr">
        <is>
          <t>Market</t>
        </is>
      </c>
    </row>
    <row r="48">
      <c r="B48" s="1" t="inlineStr">
        <is>
          <t>Artisan's Refining Stone</t>
        </is>
      </c>
      <c r="C48" s="59" t="n">
        <v>944444</v>
      </c>
      <c r="D48" s="3" t="inlineStr">
        <is>
          <t>Market</t>
        </is>
      </c>
    </row>
    <row r="49">
      <c r="B49" s="1" t="inlineStr">
        <is>
          <t>Soft Balaur Meat</t>
        </is>
      </c>
      <c r="C49" s="59" t="n">
        <v>2000</v>
      </c>
      <c r="D49" s="3" t="inlineStr">
        <is>
          <t>Market</t>
        </is>
      </c>
    </row>
    <row r="50">
      <c r="B50" s="1" t="inlineStr">
        <is>
          <t>Balaur's Essence</t>
        </is>
      </c>
      <c r="C50" s="59" t="n">
        <v>15999</v>
      </c>
      <c r="D50" s="3" t="inlineStr">
        <is>
          <t>Market</t>
        </is>
      </c>
    </row>
    <row r="51">
      <c r="B51" s="1" t="inlineStr">
        <is>
          <t>Fine Thick Balaur Horn</t>
        </is>
      </c>
      <c r="C51" s="59" t="n">
        <v>58000</v>
      </c>
      <c r="D51" s="3" t="inlineStr">
        <is>
          <t>Market</t>
        </is>
      </c>
    </row>
    <row r="52">
      <c r="B52" s="1" t="inlineStr">
        <is>
          <t>Fine Hard Balaur Horn</t>
        </is>
      </c>
      <c r="C52" s="59" t="n">
        <v>58888</v>
      </c>
      <c r="D52" s="3" t="inlineStr">
        <is>
          <t>Market</t>
        </is>
      </c>
    </row>
    <row r="53">
      <c r="B53" s="1" t="inlineStr">
        <is>
          <t>Fine Durable Balaur Horn</t>
        </is>
      </c>
      <c r="C53" s="59" t="n">
        <v>55000</v>
      </c>
      <c r="D53" s="3" t="inlineStr">
        <is>
          <t>Market</t>
        </is>
      </c>
    </row>
    <row r="54">
      <c r="B54" s="1" t="inlineStr">
        <is>
          <t>Enhanced Thick Balaur Scale</t>
        </is>
      </c>
      <c r="C54" s="59" t="n">
        <v>54999</v>
      </c>
      <c r="D54" s="3" t="inlineStr">
        <is>
          <t>Market</t>
        </is>
      </c>
    </row>
    <row r="55">
      <c r="B55" s="1" t="inlineStr">
        <is>
          <t>Enhanced Hard Balaur Scale</t>
        </is>
      </c>
      <c r="C55" s="59" t="n">
        <v>58880</v>
      </c>
      <c r="D55" s="3" t="inlineStr">
        <is>
          <t>Market</t>
        </is>
      </c>
    </row>
    <row r="56">
      <c r="B56" s="1" t="inlineStr">
        <is>
          <t>Wind Serum</t>
        </is>
      </c>
      <c r="C56" s="59" t="n">
        <v>2735</v>
      </c>
      <c r="D56" s="3" t="inlineStr">
        <is>
          <t>Market</t>
        </is>
      </c>
    </row>
    <row r="57">
      <c r="B57" s="1" t="inlineStr">
        <is>
          <t>Life Crystal</t>
        </is>
      </c>
      <c r="C57" s="59" t="n">
        <v>8888</v>
      </c>
      <c r="D57" s="3" t="inlineStr">
        <is>
          <t>Market</t>
        </is>
      </c>
    </row>
    <row r="58">
      <c r="B58" s="1" t="inlineStr">
        <is>
          <t>Mana Potion</t>
        </is>
      </c>
      <c r="C58" s="59" t="n">
        <v>4000</v>
      </c>
      <c r="D58" s="3" t="inlineStr">
        <is>
          <t>Market</t>
        </is>
      </c>
    </row>
    <row r="59">
      <c r="B59" s="1" t="inlineStr">
        <is>
          <t>Superior Life Potion</t>
        </is>
      </c>
      <c r="C59" s="59" t="n">
        <v>3249</v>
      </c>
      <c r="D59" s="3" t="inlineStr">
        <is>
          <t>Market</t>
        </is>
      </c>
    </row>
    <row r="60">
      <c r="B60" s="1" t="inlineStr">
        <is>
          <t>Superior Life Serum</t>
        </is>
      </c>
      <c r="C60" s="59" t="n">
        <v>7836</v>
      </c>
      <c r="D60" s="3" t="inlineStr">
        <is>
          <t>Market</t>
        </is>
      </c>
    </row>
    <row r="61">
      <c r="B61" s="1" t="inlineStr">
        <is>
          <t>Superior Wind Serum</t>
        </is>
      </c>
      <c r="C61" s="59" t="n">
        <v>13940</v>
      </c>
      <c r="D61" s="3" t="inlineStr">
        <is>
          <t>Market</t>
        </is>
      </c>
    </row>
    <row r="62">
      <c r="B62" s="1" t="inlineStr">
        <is>
          <t>Superior Healing Potion</t>
        </is>
      </c>
      <c r="C62" s="59" t="n">
        <v>5900</v>
      </c>
      <c r="D62" s="3" t="inlineStr">
        <is>
          <t>Market</t>
        </is>
      </c>
    </row>
    <row r="63">
      <c r="B63" s="1" t="inlineStr">
        <is>
          <t>Superior Speed Scroll</t>
        </is>
      </c>
      <c r="C63" s="59" t="n">
        <v>15000</v>
      </c>
      <c r="D63" s="3" t="inlineStr">
        <is>
          <t>Market</t>
        </is>
      </c>
    </row>
    <row r="64">
      <c r="B64" s="1" t="inlineStr">
        <is>
          <t>Superior Courage Scroll</t>
        </is>
      </c>
      <c r="C64" s="59" t="n">
        <v>8850</v>
      </c>
      <c r="D64" s="3" t="inlineStr">
        <is>
          <t>Market</t>
        </is>
      </c>
    </row>
    <row r="65">
      <c r="B65" s="1" t="inlineStr">
        <is>
          <t>Superior Benediction Scroll</t>
        </is>
      </c>
      <c r="C65" s="59" t="n">
        <v>9565</v>
      </c>
      <c r="D65" s="3" t="inlineStr">
        <is>
          <t>Market</t>
        </is>
      </c>
    </row>
    <row r="66">
      <c r="B66" s="1" t="inlineStr">
        <is>
          <t>Status Effect Resist Scroll</t>
        </is>
      </c>
      <c r="C66" s="59" t="n">
        <v>10900</v>
      </c>
      <c r="D66" s="3" t="inlineStr">
        <is>
          <t>Market</t>
        </is>
      </c>
    </row>
    <row r="67">
      <c r="B67" s="1" t="inlineStr">
        <is>
          <t>Dark Dragon's Chopped Steak</t>
        </is>
      </c>
      <c r="C67" s="59" t="n">
        <v>22500</v>
      </c>
      <c r="D67" s="3" t="inlineStr">
        <is>
          <t>Market</t>
        </is>
      </c>
    </row>
    <row r="68">
      <c r="B68" s="1" t="inlineStr">
        <is>
          <t>Dark Dragon's Beef Wellington</t>
        </is>
      </c>
      <c r="C68" s="59" t="n">
        <v>38800</v>
      </c>
      <c r="D68" s="3" t="inlineStr">
        <is>
          <t>Market</t>
        </is>
      </c>
    </row>
    <row r="69">
      <c r="B69" s="1" t="inlineStr">
        <is>
          <t>Dark Dragon's Seafood Pasta</t>
        </is>
      </c>
      <c r="C69" s="59" t="n">
        <v>40000</v>
      </c>
      <c r="D69" s="3" t="inlineStr">
        <is>
          <t>Market</t>
        </is>
      </c>
    </row>
    <row r="70">
      <c r="B70" s="1" t="inlineStr">
        <is>
          <t>Artisan's Curry Meat Stirfry</t>
        </is>
      </c>
      <c r="C70" s="59" t="n">
        <v>9995</v>
      </c>
      <c r="D70" s="3" t="inlineStr">
        <is>
          <t>Market</t>
        </is>
      </c>
    </row>
    <row r="71">
      <c r="B71" s="1" t="inlineStr">
        <is>
          <t>Artisan's Fruit Salad</t>
        </is>
      </c>
      <c r="C71" s="59" t="n">
        <v>4000</v>
      </c>
      <c r="D71" s="3" t="inlineStr">
        <is>
          <t>Market</t>
        </is>
      </c>
    </row>
    <row r="72">
      <c r="B72" s="1" t="inlineStr">
        <is>
          <t>Artisan's Steamed Pujery</t>
        </is>
      </c>
      <c r="C72" s="59" t="n">
        <v>3200</v>
      </c>
      <c r="D72" s="3" t="inlineStr">
        <is>
          <t>Market</t>
        </is>
      </c>
    </row>
    <row r="73">
      <c r="B73" s="1" t="inlineStr">
        <is>
          <t>Artisan's Conide Pasta</t>
        </is>
      </c>
      <c r="C73" s="59" t="n">
        <v>3999</v>
      </c>
      <c r="D73" s="3" t="inlineStr">
        <is>
          <t>Market</t>
        </is>
      </c>
    </row>
    <row r="74">
      <c r="B74" s="1" t="inlineStr">
        <is>
          <t>Artisan's Ohkra Fried Meat</t>
        </is>
      </c>
      <c r="C74" s="59" t="n">
        <v>12500</v>
      </c>
      <c r="D74" s="3" t="inlineStr">
        <is>
          <t>Entered earlier by user (not on screenshots)</t>
        </is>
      </c>
    </row>
    <row r="75">
      <c r="B75" s="1" t="inlineStr">
        <is>
          <t>Artisan's Grilled Pujery</t>
        </is>
      </c>
      <c r="C75" s="59" t="n"/>
      <c r="D75" s="3" t="inlineStr">
        <is>
          <t>Not on market screenshots - enter price</t>
        </is>
      </c>
    </row>
    <row r="76">
      <c r="B76" s="1" t="inlineStr">
        <is>
          <t>Oil</t>
        </is>
      </c>
      <c r="C76" s="59" t="n">
        <v>880</v>
      </c>
      <c r="D76" s="3" t="inlineStr">
        <is>
          <t>Entered earlier by user (NPC vendor?)</t>
        </is>
      </c>
    </row>
    <row r="77">
      <c r="B77" s="1" t="inlineStr">
        <is>
          <t>Abex Butter (Bound)</t>
        </is>
      </c>
      <c r="C77" s="59" t="n">
        <v>880</v>
      </c>
      <c r="D77" s="3" t="inlineStr">
        <is>
          <t>NPC vendor (fixed price, screenshot 2026-10-09)</t>
        </is>
      </c>
    </row>
    <row r="78">
      <c r="B78" s="1" t="inlineStr">
        <is>
          <t>Ulmus Oil (Bound)</t>
        </is>
      </c>
      <c r="C78" s="59" t="n">
        <v>880</v>
      </c>
      <c r="D78" s="3" t="inlineStr">
        <is>
          <t>NPC vendor (fixed price, screenshot 2026-10-09)</t>
        </is>
      </c>
    </row>
    <row r="79">
      <c r="B79" s="1" t="inlineStr">
        <is>
          <t>Altgard Pepper (Bound)</t>
        </is>
      </c>
      <c r="C79" s="59" t="n">
        <v>880</v>
      </c>
      <c r="D79" s="3" t="inlineStr">
        <is>
          <t>NPC vendor (fixed price, screenshot 2026-10-09)</t>
        </is>
      </c>
    </row>
    <row r="80">
      <c r="B80" s="1" t="inlineStr">
        <is>
          <t>Salt</t>
        </is>
      </c>
      <c r="C80" s="59" t="n">
        <v>220</v>
      </c>
      <c r="D80" s="3" t="inlineStr">
        <is>
          <t>NPC vendor (fixed price, screenshot 2026-10-09) - row was 'Altgard Salt', renamed</t>
        </is>
      </c>
    </row>
    <row r="81">
      <c r="B81" s="1" t="inlineStr">
        <is>
          <t>Professional Glass Bottle (Bound)</t>
        </is>
      </c>
      <c r="C81" s="59" t="n">
        <v>1200</v>
      </c>
      <c r="D81" s="3" t="inlineStr">
        <is>
          <t>NPC vendor (fixed price, screenshot 2026-10-09)</t>
        </is>
      </c>
    </row>
    <row r="82">
      <c r="B82" s="1" t="inlineStr">
        <is>
          <t>Professional Ink (Bound)</t>
        </is>
      </c>
      <c r="C82" s="59" t="n">
        <v>1200</v>
      </c>
      <c r="D82" s="3" t="inlineStr">
        <is>
          <t>NPC vendor (fixed price, screenshot 2026-10-09)</t>
        </is>
      </c>
    </row>
    <row r="83">
      <c r="B83" s="1" t="inlineStr">
        <is>
          <t>Life Serum (Bound)</t>
        </is>
      </c>
      <c r="C83" s="59" t="n">
        <v>1000</v>
      </c>
      <c r="D83" s="3" t="inlineStr">
        <is>
          <t>NPC vendor (fixed price, screenshot 2026-10-09)</t>
        </is>
      </c>
    </row>
    <row r="84">
      <c r="B84" s="1" t="inlineStr">
        <is>
          <t>Wind Serum (Bound)</t>
        </is>
      </c>
      <c r="C84" s="59" t="n"/>
      <c r="D84" s="3" t="inlineStr">
        <is>
          <t>NPC vendor / crafted - enter price</t>
        </is>
      </c>
    </row>
    <row r="85">
      <c r="B85" s="1" t="inlineStr">
        <is>
          <t>Healing Potion</t>
        </is>
      </c>
      <c r="C85" s="59" t="n">
        <v>630</v>
      </c>
      <c r="D85" s="3" t="inlineStr">
        <is>
          <t>NPC vendor (fixed price, screenshot 2026-10-09)</t>
        </is>
      </c>
    </row>
    <row r="86">
      <c r="B86" s="1" t="inlineStr">
        <is>
          <t>Speed Scroll (Bound)</t>
        </is>
      </c>
      <c r="C86" s="59" t="n">
        <v>1000</v>
      </c>
      <c r="D86" s="3" t="inlineStr">
        <is>
          <t>NPC vendor (fixed price, screenshot 2026-10-09)</t>
        </is>
      </c>
    </row>
    <row r="87">
      <c r="B87" s="1" t="inlineStr">
        <is>
          <t>Courage Scroll (Bound)</t>
        </is>
      </c>
      <c r="C87" s="59" t="n">
        <v>1000</v>
      </c>
      <c r="D87" s="3" t="inlineStr">
        <is>
          <t>NPC vendor (fixed price, screenshot 2026-10-09)</t>
        </is>
      </c>
    </row>
    <row r="88">
      <c r="B88" s="1" t="inlineStr">
        <is>
          <t>Benediction Scroll (Bound)</t>
        </is>
      </c>
      <c r="C88" s="59" t="n">
        <v>1000</v>
      </c>
      <c r="D88" s="3" t="inlineStr">
        <is>
          <t>NPC vendor (fixed price, screenshot 2026-10-09)</t>
        </is>
      </c>
    </row>
    <row r="89">
      <c r="B89" s="1" t="inlineStr">
        <is>
          <t>Life Potion</t>
        </is>
      </c>
      <c r="C89" s="59" t="n">
        <v>250</v>
      </c>
      <c r="D89" s="3" t="inlineStr">
        <is>
          <t>NPC vendor (fixed price, screenshot 2026-10-09)</t>
        </is>
      </c>
    </row>
    <row r="90">
      <c r="B90" s="1" t="inlineStr">
        <is>
          <t>Courage Scroll</t>
        </is>
      </c>
      <c r="C90" s="59" t="n">
        <v>1000</v>
      </c>
      <c r="D90" s="3" t="inlineStr">
        <is>
          <t>NPC vendor (fixed price, screenshot 2026-10-09)</t>
        </is>
      </c>
    </row>
    <row r="91">
      <c r="B91" s="1" t="inlineStr">
        <is>
          <t>Speed Scroll</t>
        </is>
      </c>
      <c r="C91" s="59" t="n">
        <v>1000</v>
      </c>
      <c r="D91" s="3" t="inlineStr">
        <is>
          <t>NPC vendor (fixed price, screenshot 2026-10-09)</t>
        </is>
      </c>
    </row>
    <row r="92">
      <c r="B92" s="1" t="inlineStr">
        <is>
          <t>Benediction Scroll</t>
        </is>
      </c>
      <c r="C92" s="59" t="n">
        <v>1000</v>
      </c>
      <c r="D92" s="3" t="inlineStr">
        <is>
          <t>NPC vendor (fixed price, screenshot 2026-10-09)</t>
        </is>
      </c>
    </row>
    <row r="93">
      <c r="B93" s="1" t="inlineStr">
        <is>
          <t>Return Scroll</t>
        </is>
      </c>
      <c r="C93" s="59" t="n">
        <v>1000</v>
      </c>
      <c r="D93" s="3" t="inlineStr">
        <is>
          <t>NPC vendor (fixed price, screenshot 2026-10-09)</t>
        </is>
      </c>
    </row>
    <row r="94">
      <c r="B94" s="1" t="inlineStr">
        <is>
          <t>Hall Return Scroll</t>
        </is>
      </c>
      <c r="C94" s="59" t="n">
        <v>1000</v>
      </c>
      <c r="D94" s="3" t="inlineStr">
        <is>
          <t>NPC vendor (fixed price, screenshot 2026-10-09)</t>
        </is>
      </c>
    </row>
    <row r="95">
      <c r="B95" s="1" t="inlineStr">
        <is>
          <t>Kisk Summoning Stone: Personal</t>
        </is>
      </c>
      <c r="C95" s="59" t="n">
        <v>100000</v>
      </c>
      <c r="D95" s="3" t="inlineStr">
        <is>
          <t>NPC vendor (fixed price, screenshot 2026-10-09)</t>
        </is>
      </c>
    </row>
    <row r="96">
      <c r="B96" s="1" t="inlineStr">
        <is>
          <t>Kisk Summoning Stone: Party</t>
        </is>
      </c>
      <c r="C96" s="59" t="n">
        <v>300000</v>
      </c>
      <c r="D96" s="3" t="inlineStr">
        <is>
          <t>NPC vendor (fixed price, screenshot 2026-10-09)</t>
        </is>
      </c>
    </row>
    <row r="97">
      <c r="B97" s="1" t="inlineStr">
        <is>
          <t>Glass Bottle</t>
        </is>
      </c>
      <c r="C97" s="59" t="n">
        <v>400</v>
      </c>
      <c r="D97" s="3" t="inlineStr">
        <is>
          <t>NPC vendor (fixed price, screenshot 2026-10-09)</t>
        </is>
      </c>
    </row>
    <row r="98">
      <c r="B98" s="1" t="inlineStr">
        <is>
          <t>Exceptional Ink</t>
        </is>
      </c>
      <c r="C98" s="59" t="n">
        <v>10000</v>
      </c>
      <c r="D98" s="3" t="inlineStr">
        <is>
          <t>NPC vendor (fixed price, screenshot 2026-10-09)</t>
        </is>
      </c>
    </row>
    <row r="99">
      <c r="B99" s="1" t="inlineStr">
        <is>
          <t>Catalyst</t>
        </is>
      </c>
      <c r="C99" s="59" t="n">
        <v>400</v>
      </c>
      <c r="D99" s="3" t="inlineStr">
        <is>
          <t>NPC vendor (fixed price, screenshot 2026-10-09)</t>
        </is>
      </c>
    </row>
    <row r="100">
      <c r="B100" s="1" t="inlineStr">
        <is>
          <t>Lesser Dragon Scale Hardener</t>
        </is>
      </c>
      <c r="C100" s="59" t="n">
        <v>4650</v>
      </c>
      <c r="D100" s="3" t="inlineStr">
        <is>
          <t>NPC vendor (fixed price, screenshot 2026-10-09)</t>
        </is>
      </c>
    </row>
    <row r="101">
      <c r="B101" s="1" t="inlineStr">
        <is>
          <t>Intermediate Dragon Scale Hardener</t>
        </is>
      </c>
      <c r="C101" s="59" t="n">
        <v>5600</v>
      </c>
      <c r="D101" s="3" t="inlineStr">
        <is>
          <t>NPC vendor (fixed price, screenshot 2026-10-09)</t>
        </is>
      </c>
    </row>
    <row r="102">
      <c r="B102" s="1" t="inlineStr">
        <is>
          <t>Superior Dragon Scale Hardener</t>
        </is>
      </c>
      <c r="C102" s="59" t="n">
        <v>6550</v>
      </c>
      <c r="D102" s="3" t="inlineStr">
        <is>
          <t>NPC vendor (fixed price, screenshot 2026-10-09)</t>
        </is>
      </c>
    </row>
    <row r="103">
      <c r="B103" s="1" t="inlineStr">
        <is>
          <t>Soy Sauce</t>
        </is>
      </c>
      <c r="C103" s="59" t="n">
        <v>440</v>
      </c>
      <c r="D103" s="3" t="inlineStr">
        <is>
          <t>NPC vendor (fixed price, screenshot 2026-10-09)</t>
        </is>
      </c>
    </row>
    <row r="104">
      <c r="B104" s="1" t="inlineStr">
        <is>
          <t>Curry Powder</t>
        </is>
      </c>
      <c r="C104" s="59" t="n">
        <v>440</v>
      </c>
      <c r="D104" s="3" t="inlineStr">
        <is>
          <t>NPC vendor (fixed price, screenshot 2026-10-09)</t>
        </is>
      </c>
    </row>
    <row r="105">
      <c r="B105" s="1" t="inlineStr">
        <is>
          <t>Raw Triora Noodles</t>
        </is>
      </c>
      <c r="C105" s="59" t="n">
        <v>880</v>
      </c>
      <c r="D105" s="3" t="inlineStr">
        <is>
          <t>NPC vendor (fixed price, screenshot 2026-10-09)</t>
        </is>
      </c>
    </row>
    <row r="106">
      <c r="B106" s="1" t="inlineStr">
        <is>
          <t>Cheese</t>
        </is>
      </c>
      <c r="C106" s="59" t="n">
        <v>440</v>
      </c>
      <c r="D106" s="3" t="inlineStr">
        <is>
          <t>NPC vendor (fixed price, screenshot 2026-10-09)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E74C3C"/>
    <outlinePr summaryBelow="1" summaryRight="1"/>
    <pageSetUpPr/>
  </sheetPr>
  <dimension ref="B2:F60"/>
  <sheetViews>
    <sheetView showGridLines="0" workbookViewId="0">
      <selection activeCell="D7" sqref="D7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Artisan's Ohkra Fried Meat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Ohkra</t>
        </is>
      </c>
      <c r="C6" s="71" t="n">
        <v>3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Fresh Raw Meat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Oil</t>
        </is>
      </c>
      <c r="C8" s="71" t="n">
        <v>5</v>
      </c>
      <c r="D8" s="72">
        <f>IF(B8="","",IF(E8&lt;&gt;"",E8,IFERROR(IF(INDEX(Prices[Price],MATCH(B8,Prices[Item],0))="","",INDEX(Prices[Price],MATCH(B8,Prices[Item],0))),"")))</f>
        <v/>
      </c>
      <c r="E8" s="76" t="n"/>
      <c r="F8" s="74">
        <f>IF(OR(B8="",D8=""),"",C8*D8)</f>
        <v/>
      </c>
    </row>
    <row r="9">
      <c r="B9" s="9" t="n"/>
      <c r="C9" s="71" t="n"/>
      <c r="D9" s="72">
        <f>IF(B9="","",IF(E9&lt;&gt;"",E9,IFERROR(IF(INDEX(Prices[Price],MATCH(B9,Prices[Item],0))="","",INDEX(Prices[Price],MATCH(B9,Prices[Item],0))),"")))</f>
        <v/>
      </c>
      <c r="E9" s="72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0.3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Recipe entered by user. 'Fresh Meat' renamed to 'Fresh Raw Meat' to match the marketplace name.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8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39C12"/>
    <outlinePr summaryBelow="1" summaryRight="1"/>
    <pageSetUpPr/>
  </sheetPr>
  <dimension ref="B2:F60"/>
  <sheetViews>
    <sheetView showGridLines="0" workbookViewId="0">
      <selection activeCell="C47" sqref="C47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Artisan's Grilled Pujery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Pujery</t>
        </is>
      </c>
      <c r="C6" s="71" t="n">
        <v>3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Fresh Fruit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Abex Butter (Bound)</t>
        </is>
      </c>
      <c r="C8" s="71" t="n">
        <v>5</v>
      </c>
      <c r="D8" s="72">
        <f>IF(B8="","",IF(E8&lt;&gt;"",E8,IFERROR(IF(INDEX(Prices[Price],MATCH(B8,Prices[Item],0))="","",INDEX(Prices[Price],MATCH(B8,Prices[Item],0))),"")))</f>
        <v/>
      </c>
      <c r="E8" s="76" t="n"/>
      <c r="F8" s="74">
        <f>IF(OR(B8="",D8=""),"",C8*D8)</f>
        <v/>
      </c>
    </row>
    <row r="9">
      <c r="B9" s="9" t="n"/>
      <c r="C9" s="71" t="n"/>
      <c r="D9" s="72">
        <f>IF(B9="","",IF(E9&lt;&gt;"",E9,IFERROR(IF(INDEX(Prices[Price],MATCH(B9,Prices[Item],0))="","",INDEX(Prices[Price],MATCH(B9,Prices[Item],0))),"")))</f>
        <v/>
      </c>
      <c r="E9" s="72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0.3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>
        <v>17500</v>
      </c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https://metabot.gg/en/aion-2/crafting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8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F1C40F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Dark Dragon's Beef Wellington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Soft Balaur Meat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Conide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Ohkra</t>
        </is>
      </c>
      <c r="C8" s="71" t="n">
        <v>3</v>
      </c>
      <c r="D8" s="72">
        <f>IF(B8="","",IF(E8&lt;&gt;"",E8,IFERROR(IF(INDEX(Prices[Price],MATCH(B8,Prices[Item],0))="","",INDEX(Prices[Price],MATCH(B8,Prices[Item],0))),"")))</f>
        <v/>
      </c>
      <c r="E8" s="75" t="n"/>
      <c r="F8" s="74">
        <f>IF(OR(B8="",D8=""),"",C8*D8)</f>
        <v/>
      </c>
    </row>
    <row r="9">
      <c r="B9" s="9" t="inlineStr">
        <is>
          <t>Ulmus Oil (Bound)</t>
        </is>
      </c>
      <c r="C9" s="71" t="n">
        <v>5</v>
      </c>
      <c r="D9" s="72">
        <f>IF(B9="","",IF(E9&lt;&gt;"",E9,IFERROR(IF(INDEX(Prices[Price],MATCH(B9,Prices[Item],0))="","",INDEX(Prices[Price],MATCH(B9,Prices[Item],0))),"")))</f>
        <v/>
      </c>
      <c r="E9" s="75" t="n"/>
      <c r="F9" s="74">
        <f>IF(OR(B9="",D9=""),"",C9*D9)</f>
        <v/>
      </c>
    </row>
    <row r="10">
      <c r="B10" s="9" t="inlineStr">
        <is>
          <t>Odyle</t>
        </is>
      </c>
      <c r="C10" s="71" t="n">
        <v>1</v>
      </c>
      <c r="D10" s="72">
        <f>IF(B10="","",IF(E10&lt;&gt;"",E10,IFERROR(IF(INDEX(Prices[Price],MATCH(B10,Prices[Item],0))="","",INDEX(Prices[Price],MATCH(B10,Prices[Item],0))),"")))</f>
        <v/>
      </c>
      <c r="E10" s="76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92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0.3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https://metabot.gg/en/aion-2/crafting. Odyle x1 inferred from the Elyos version - verify in-game.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10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2ECC71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Dark Dragon's Chopped Steak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Soft Balaur Meat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Raydam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Morfa</t>
        </is>
      </c>
      <c r="C8" s="71" t="n">
        <v>3</v>
      </c>
      <c r="D8" s="72">
        <f>IF(B8="","",IF(E8&lt;&gt;"",E8,IFERROR(IF(INDEX(Prices[Price],MATCH(B8,Prices[Item],0))="","",INDEX(Prices[Price],MATCH(B8,Prices[Item],0))),"")))</f>
        <v/>
      </c>
      <c r="E8" s="75" t="n"/>
      <c r="F8" s="74">
        <f>IF(OR(B8="",D8=""),"",C8*D8)</f>
        <v/>
      </c>
    </row>
    <row r="9">
      <c r="B9" s="9" t="inlineStr">
        <is>
          <t>Altgard Pepper (Bound)</t>
        </is>
      </c>
      <c r="C9" s="71" t="n">
        <v>5</v>
      </c>
      <c r="D9" s="72">
        <f>IF(B9="","",IF(E9&lt;&gt;"",E9,IFERROR(IF(INDEX(Prices[Price],MATCH(B9,Prices[Item],0))="","",INDEX(Prices[Price],MATCH(B9,Prices[Item],0))),"")))</f>
        <v/>
      </c>
      <c r="E9" s="75" t="n"/>
      <c r="F9" s="74">
        <f>IF(OR(B9="",D9=""),"",C9*D9)</f>
        <v/>
      </c>
    </row>
    <row r="10">
      <c r="B10" s="9" t="inlineStr">
        <is>
          <t>Odyle</t>
        </is>
      </c>
      <c r="C10" s="71" t="n">
        <v>1</v>
      </c>
      <c r="D10" s="72">
        <f>IF(B10="","",IF(E10&lt;&gt;"",E10,IFERROR(IF(INDEX(Prices[Price],MATCH(B10,Prices[Item],0))="","",INDEX(Prices[Price],MATCH(B10,Prices[Item],0))),"")))</f>
        <v/>
      </c>
      <c r="E10" s="76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92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0.3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https://wikily.gg/aion-2/consumables/dark-dragon-s-chopped-steak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10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27AE60"/>
    <outlinePr summaryBelow="1" summaryRight="1"/>
    <pageSetUpPr/>
  </sheetPr>
  <dimension ref="B2:F60"/>
  <sheetViews>
    <sheetView showGridLines="0" workbookViewId="0">
      <selection activeCell="C32" sqref="C32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Dark Dragon's Seafood Pasta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Soft Balaur Meat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>
        <v>7000</v>
      </c>
      <c r="F6" s="74">
        <f>IF(OR(B6="",D6=""),"",C6*D6)</f>
        <v/>
      </c>
    </row>
    <row r="7">
      <c r="B7" s="9" t="inlineStr">
        <is>
          <t>Pujery</t>
        </is>
      </c>
      <c r="C7" s="71" t="n">
        <v>4</v>
      </c>
      <c r="D7" s="72">
        <f>IF(B7="","",IF(E7&lt;&gt;"",E7,IFERROR(IF(INDEX(Prices[Price],MATCH(B7,Prices[Item],0))="","",INDEX(Prices[Price],MATCH(B7,Prices[Item],0))),"")))</f>
        <v/>
      </c>
      <c r="E7" s="75" t="n">
        <v>2000</v>
      </c>
      <c r="F7" s="74">
        <f>IF(OR(B7="",D7=""),"",C7*D7)</f>
        <v/>
      </c>
    </row>
    <row r="8">
      <c r="B8" s="9" t="inlineStr">
        <is>
          <t>Conide</t>
        </is>
      </c>
      <c r="C8" s="71" t="n">
        <v>3</v>
      </c>
      <c r="D8" s="72">
        <f>IF(B8="","",IF(E8&lt;&gt;"",E8,IFERROR(IF(INDEX(Prices[Price],MATCH(B8,Prices[Item],0))="","",INDEX(Prices[Price],MATCH(B8,Prices[Item],0))),"")))</f>
        <v/>
      </c>
      <c r="E8" s="75" t="n">
        <v>300</v>
      </c>
      <c r="F8" s="74">
        <f>IF(OR(B8="",D8=""),"",C8*D8)</f>
        <v/>
      </c>
    </row>
    <row r="9">
      <c r="B9" s="9" t="inlineStr">
        <is>
          <t>Altgard Pepper (Bound)</t>
        </is>
      </c>
      <c r="C9" s="71" t="n">
        <v>5</v>
      </c>
      <c r="D9" s="72">
        <f>IF(B9="","",IF(E9&lt;&gt;"",E9,IFERROR(IF(INDEX(Prices[Price],MATCH(B9,Prices[Item],0))="","",INDEX(Prices[Price],MATCH(B9,Prices[Item],0))),"")))</f>
        <v/>
      </c>
      <c r="E9" s="75" t="n">
        <v>880</v>
      </c>
      <c r="F9" s="74">
        <f>IF(OR(B9="",D9=""),"",C9*D9)</f>
        <v/>
      </c>
    </row>
    <row r="10">
      <c r="B10" s="9" t="inlineStr">
        <is>
          <t>Odyle</t>
        </is>
      </c>
      <c r="C10" s="71" t="n">
        <v>1</v>
      </c>
      <c r="D10" s="72">
        <f>IF(B10="","",IF(E10&lt;&gt;"",E10,IFERROR(IF(INDEX(Prices[Price],MATCH(B10,Prices[Item],0))="","",INDEX(Prices[Price],MATCH(B10,Prices[Item],0))),"")))</f>
        <v/>
      </c>
      <c r="E10" s="76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92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0.3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2026-10-09. Only Soft Balaur Meat x1 and Pujery x4 confirmed (wikily.gg); Conide qty, the bound seasoning and Odyle are ASSUMED from the pattern of other Dragon recipes - verify in-game.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10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FF1ABC9C"/>
    <outlinePr summaryBelow="1" summaryRight="1"/>
    <pageSetUpPr/>
  </sheetPr>
  <dimension ref="B2:F60"/>
  <sheetViews>
    <sheetView showGridLines="0" workbookViewId="0">
      <selection activeCell="E8" sqref="E8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Enhanced Balaur Craft (Generic)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Balaur's Essence</t>
        </is>
      </c>
      <c r="C6" s="71" t="n">
        <v>2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49" t="inlineStr">
        <is>
          <t>NPC Item (type name here)</t>
        </is>
      </c>
      <c r="C7" s="71" t="n">
        <v>1</v>
      </c>
      <c r="D7" s="72">
        <f>IF(B7="","",IF(E7&lt;&gt;"",E7,IFERROR(IF(INDEX(Prices[Price],MATCH(B7,Prices[Item],0))="","",INDEX(Prices[Price],MATCH(B7,Prices[Item],0))),"")))</f>
        <v/>
      </c>
      <c r="E7" s="76" t="n">
        <v>6000</v>
      </c>
      <c r="F7" s="74">
        <f>IF(OR(B7="",D7=""),"",C7*D7)</f>
        <v/>
      </c>
    </row>
    <row r="8">
      <c r="B8" s="9" t="n"/>
      <c r="C8" s="71" t="n"/>
      <c r="D8" s="72">
        <f>IF(B8="","",IF(E8&lt;&gt;"",E8,IFERROR(IF(INDEX(Prices[Price],MATCH(B8,Prices[Item],0))="","",INDEX(Prices[Price],MATCH(B8,Prices[Item],0))),"")))</f>
        <v/>
      </c>
      <c r="E8" s="72" t="n"/>
      <c r="F8" s="74">
        <f>IF(OR(B8="",D8=""),"",C8*D8)</f>
        <v/>
      </c>
    </row>
    <row r="9">
      <c r="B9" s="9" t="n"/>
      <c r="C9" s="71" t="n"/>
      <c r="D9" s="72">
        <f>IF(B9="","",IF(E9&lt;&gt;"",E9,IFERROR(IF(INDEX(Prices[Price],MATCH(B9,Prices[Item],0))="","",INDEX(Prices[Price],MATCH(B9,Prices[Item],0))),"")))</f>
        <v/>
      </c>
      <c r="E9" s="72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Generic template entered by user.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7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FF3498DB"/>
    <outlinePr summaryBelow="1" summaryRight="1"/>
    <pageSetUpPr/>
  </sheetPr>
  <dimension ref="B2:F60"/>
  <sheetViews>
    <sheetView showGridLines="0" tabSelected="1" topLeftCell="A9" workbookViewId="0">
      <selection activeCell="C56" sqref="C56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Life Serum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Life Serum (Bound)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Fresh Azpha</t>
        </is>
      </c>
      <c r="C7" s="71" t="n">
        <v>1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Professional Glass Bottle (Bound)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6" t="n"/>
      <c r="F8" s="74">
        <f>IF(OR(B8="",D8=""),"",C8*D8)</f>
        <v/>
      </c>
    </row>
    <row r="9">
      <c r="B9" s="9" t="n"/>
      <c r="C9" s="71" t="n"/>
      <c r="D9" s="72">
        <f>IF(B9="","",IF(E9&lt;&gt;"",E9,IFERROR(IF(INDEX(Prices[Price],MATCH(B9,Prices[Item],0))="","",INDEX(Prices[Price],MATCH(B9,Prices[Item],0))),"")))</f>
        <v/>
      </c>
      <c r="E9" s="72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0.8811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0.25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0.8811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https://wikily.gg/aion-2/consumables/superior-life-serum (Asmodian)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8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FF2980B9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Wind Serum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Wind Serum (Bound)</t>
        </is>
      </c>
      <c r="C6" s="71" t="n">
        <v>2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Fresh Azpha</t>
        </is>
      </c>
      <c r="C7" s="71" t="n">
        <v>1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Fresh Calendula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5" t="n"/>
      <c r="F8" s="74">
        <f>IF(OR(B8="",D8=""),"",C8*D8)</f>
        <v/>
      </c>
    </row>
    <row r="9">
      <c r="B9" s="9" t="inlineStr">
        <is>
          <t>Professional Glass Bottle (Bound)</t>
        </is>
      </c>
      <c r="C9" s="71" t="n">
        <v>1</v>
      </c>
      <c r="D9" s="72">
        <f>IF(B9="","",IF(E9&lt;&gt;"",E9,IFERROR(IF(INDEX(Prices[Price],MATCH(B9,Prices[Item],0))="","",INDEX(Prices[Price],MATCH(B9,Prices[Item],0))),"")))</f>
        <v/>
      </c>
      <c r="E9" s="76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0.25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https://aion2.wiki.fextralife.com/Superior_Wind_Serum. Elyos herbs listed; Asmodian herbs (Fresh Azpha, Fresh Calendula) inferred - verify in-game.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9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8E44AD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Healing Potion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Healing Potion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Fresh Calendula</t>
        </is>
      </c>
      <c r="C7" s="71" t="n">
        <v>1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Professional Glass Bottle (Bound)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6" t="n"/>
      <c r="F8" s="74">
        <f>IF(OR(B8="",D8=""),"",C8*D8)</f>
        <v/>
      </c>
    </row>
    <row r="9">
      <c r="B9" s="9" t="n"/>
      <c r="C9" s="71" t="n"/>
      <c r="D9" s="72">
        <f>IF(B9="","",IF(E9&lt;&gt;"",E9,IFERROR(IF(INDEX(Prices[Price],MATCH(B9,Prices[Item],0))="","",INDEX(Prices[Price],MATCH(B9,Prices[Item],0))),"")))</f>
        <v/>
      </c>
      <c r="E9" s="72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0.25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https://aion2.wiki.fextralife.com/Superior_Healing_Potion (Asmodian)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8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tabColor rgb="FFE91E63"/>
    <outlinePr summaryBelow="1" summaryRight="1"/>
    <pageSetUpPr/>
  </sheetPr>
  <dimension ref="B2:F60"/>
  <sheetViews>
    <sheetView showGridLines="0" topLeftCell="A3" workbookViewId="0">
      <selection activeCell="C32" sqref="C32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Speed Scroll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Speed Scroll (Bound)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Ruby Powder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>
        <v>300</v>
      </c>
      <c r="F7" s="74">
        <f>IF(OR(B7="",D7=""),"",C7*D7)</f>
        <v/>
      </c>
    </row>
    <row r="8">
      <c r="B8" s="9" t="inlineStr">
        <is>
          <t>Asvata Paper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5" t="n">
        <v>800</v>
      </c>
      <c r="F8" s="74">
        <f>IF(OR(B8="",D8=""),"",C8*D8)</f>
        <v/>
      </c>
    </row>
    <row r="9">
      <c r="B9" s="9" t="inlineStr">
        <is>
          <t>Professional Ink (Bound)</t>
        </is>
      </c>
      <c r="C9" s="71" t="n">
        <v>1</v>
      </c>
      <c r="D9" s="72">
        <f>IF(B9="","",IF(E9&lt;&gt;"",E9,IFERROR(IF(INDEX(Prices[Price],MATCH(B9,Prices[Item],0))="","",INDEX(Prices[Price],MATCH(B9,Prices[Item],0))),"")))</f>
        <v/>
      </c>
      <c r="E9" s="76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0.8811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0.8811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>
        <v>13999</v>
      </c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2026-10-09, https://corpus.gg/games/aion-2/crafting/superior-speed-scroll-a985bcb7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9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tabColor rgb="FF795548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Courage Scroll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Courage Scroll (Bound)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Ruby Powder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Asvata Paper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5" t="n"/>
      <c r="F8" s="74">
        <f>IF(OR(B8="",D8=""),"",C8*D8)</f>
        <v/>
      </c>
    </row>
    <row r="9">
      <c r="B9" s="9" t="inlineStr">
        <is>
          <t>Professional Ink (Bound)</t>
        </is>
      </c>
      <c r="C9" s="71" t="n">
        <v>1</v>
      </c>
      <c r="D9" s="72">
        <f>IF(B9="","",IF(E9&lt;&gt;"",E9,IFERROR(IF(INDEX(Prices[Price],MATCH(B9,Prices[Item],0))="","",INDEX(Prices[Price],MATCH(B9,Prices[Item],0))),"")))</f>
        <v/>
      </c>
      <c r="E9" s="76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2026-10-09. Only Courage Scroll x1 confirmed; other materials assumed to mirror Superior Speed Scroll - verify in-game.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9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tabColor rgb="FF607D8B"/>
    <outlinePr summaryBelow="1" summaryRight="1"/>
    <pageSetUpPr/>
  </sheetPr>
  <dimension ref="B2:F60"/>
  <sheetViews>
    <sheetView showGridLines="0" workbookViewId="0">
      <selection activeCell="A1" sqref="A1"/>
    </sheetView>
  </sheetViews>
  <sheetFormatPr baseColWidth="8" defaultRowHeight="15"/>
  <cols>
    <col width="2.85546875" customWidth="1" min="1" max="1"/>
    <col width="38.140625" customWidth="1" min="2" max="2"/>
    <col width="19" customWidth="1" min="3" max="6"/>
  </cols>
  <sheetData>
    <row r="2" ht="21" customHeight="1">
      <c r="B2" s="2" t="inlineStr">
        <is>
          <t>Superior Benediction Scroll</t>
        </is>
      </c>
      <c r="C2" s="8" t="n"/>
      <c r="D2" s="8" t="n"/>
      <c r="E2" s="8" t="n"/>
      <c r="F2" s="58" t="inlineStr">
        <is>
          <t>← Back to Home</t>
        </is>
      </c>
    </row>
    <row r="3">
      <c r="B3" s="3" t="inlineStr">
        <is>
          <t>Crafting cost calculator. Yellow boxes are editable; everything else is locked (Review &gt; Unprotect Sheet to change). Prices come from the Prices tab unless you type an override.</t>
        </is>
      </c>
      <c r="C3" s="8" t="n"/>
      <c r="D3" s="8" t="n"/>
      <c r="E3" s="8" t="n"/>
      <c r="F3" s="8" t="n"/>
    </row>
    <row r="4">
      <c r="B4" s="8" t="n"/>
      <c r="C4" s="8" t="n"/>
      <c r="D4" s="8" t="n"/>
      <c r="E4" s="8" t="n"/>
      <c r="F4" s="8" t="n"/>
    </row>
    <row r="5">
      <c r="B5" s="5" t="inlineStr">
        <is>
          <t>Ingredient</t>
        </is>
      </c>
      <c r="C5" s="6" t="inlineStr">
        <is>
          <t>Qty</t>
        </is>
      </c>
      <c r="D5" s="6" t="inlineStr">
        <is>
          <t>Price Used (ea)</t>
        </is>
      </c>
      <c r="E5" s="6" t="inlineStr">
        <is>
          <t>Override Price</t>
        </is>
      </c>
      <c r="F5" s="7" t="inlineStr">
        <is>
          <t>Total Cost</t>
        </is>
      </c>
    </row>
    <row r="6">
      <c r="B6" s="9" t="inlineStr">
        <is>
          <t>Benediction Scroll (Bound)</t>
        </is>
      </c>
      <c r="C6" s="71" t="n">
        <v>1</v>
      </c>
      <c r="D6" s="72">
        <f>IF(B6="","",IF(E6&lt;&gt;"",E6,IFERROR(IF(INDEX(Prices[Price],MATCH(B6,Prices[Item],0))="","",INDEX(Prices[Price],MATCH(B6,Prices[Item],0))),"")))</f>
        <v/>
      </c>
      <c r="E6" s="73" t="n"/>
      <c r="F6" s="74">
        <f>IF(OR(B6="",D6=""),"",C6*D6)</f>
        <v/>
      </c>
    </row>
    <row r="7">
      <c r="B7" s="9" t="inlineStr">
        <is>
          <t>Ruby Powder</t>
        </is>
      </c>
      <c r="C7" s="71" t="n">
        <v>3</v>
      </c>
      <c r="D7" s="72">
        <f>IF(B7="","",IF(E7&lt;&gt;"",E7,IFERROR(IF(INDEX(Prices[Price],MATCH(B7,Prices[Item],0))="","",INDEX(Prices[Price],MATCH(B7,Prices[Item],0))),"")))</f>
        <v/>
      </c>
      <c r="E7" s="75" t="n"/>
      <c r="F7" s="74">
        <f>IF(OR(B7="",D7=""),"",C7*D7)</f>
        <v/>
      </c>
    </row>
    <row r="8">
      <c r="B8" s="9" t="inlineStr">
        <is>
          <t>Asvata Paper</t>
        </is>
      </c>
      <c r="C8" s="71" t="n">
        <v>1</v>
      </c>
      <c r="D8" s="72">
        <f>IF(B8="","",IF(E8&lt;&gt;"",E8,IFERROR(IF(INDEX(Prices[Price],MATCH(B8,Prices[Item],0))="","",INDEX(Prices[Price],MATCH(B8,Prices[Item],0))),"")))</f>
        <v/>
      </c>
      <c r="E8" s="75" t="n"/>
      <c r="F8" s="74">
        <f>IF(OR(B8="",D8=""),"",C8*D8)</f>
        <v/>
      </c>
    </row>
    <row r="9">
      <c r="B9" s="9" t="inlineStr">
        <is>
          <t>Professional Ink (Bound)</t>
        </is>
      </c>
      <c r="C9" s="71" t="n">
        <v>1</v>
      </c>
      <c r="D9" s="72">
        <f>IF(B9="","",IF(E9&lt;&gt;"",E9,IFERROR(IF(INDEX(Prices[Price],MATCH(B9,Prices[Item],0))="","",INDEX(Prices[Price],MATCH(B9,Prices[Item],0))),"")))</f>
        <v/>
      </c>
      <c r="E9" s="76" t="n"/>
      <c r="F9" s="74">
        <f>IF(OR(B9="",D9=""),"",C9*D9)</f>
        <v/>
      </c>
    </row>
    <row r="10">
      <c r="B10" s="9" t="n"/>
      <c r="C10" s="71" t="n"/>
      <c r="D10" s="72">
        <f>IF(B10="","",IF(E10&lt;&gt;"",E10,IFERROR(IF(INDEX(Prices[Price],MATCH(B10,Prices[Item],0))="","",INDEX(Prices[Price],MATCH(B10,Prices[Item],0))),"")))</f>
        <v/>
      </c>
      <c r="E10" s="72" t="n"/>
      <c r="F10" s="74">
        <f>IF(OR(B10="",D10=""),"",C10*D10)</f>
        <v/>
      </c>
    </row>
    <row r="11">
      <c r="B11" s="12" t="inlineStr">
        <is>
          <t>Cost per Craft</t>
        </is>
      </c>
      <c r="C11" s="18" t="n"/>
      <c r="D11" s="77" t="n"/>
      <c r="E11" s="77" t="n"/>
      <c r="F11" s="78">
        <f>SUM(F6:F10)</f>
        <v/>
      </c>
    </row>
    <row r="12">
      <c r="B12" s="60">
        <f t="array" ref="B12">IF(SUMPRODUCT((B6:B10&lt;&gt;"")*(D6:D10=""))&gt;0,"⚠ Missing ingredient price(s) - add them on the Prices tab or type an override above. Cost per craft is understated.","")</f>
        <v/>
      </c>
      <c r="C12" s="20" t="n"/>
      <c r="D12" s="20" t="n"/>
      <c r="E12" s="20" t="n"/>
      <c r="F12" s="20" t="n"/>
    </row>
    <row r="13">
      <c r="B13" s="8" t="n"/>
      <c r="C13" s="20" t="n"/>
      <c r="D13" s="20" t="n"/>
      <c r="E13" s="20" t="n"/>
      <c r="F13" s="20" t="n"/>
    </row>
    <row r="14">
      <c r="B14" s="5" t="inlineStr">
        <is>
          <t>Craft Odds</t>
        </is>
      </c>
      <c r="C14" s="7" t="n"/>
      <c r="D14" s="20" t="n"/>
      <c r="E14" s="20" t="n"/>
      <c r="F14" s="20" t="n"/>
    </row>
    <row r="15">
      <c r="B15" s="9" t="inlineStr">
        <is>
          <t>Base Craft Success Chance</t>
        </is>
      </c>
      <c r="C15" s="79" t="n">
        <v>0.90888</v>
      </c>
      <c r="D15" s="20" t="n"/>
      <c r="E15" s="20" t="n"/>
      <c r="F15" s="20" t="n"/>
    </row>
    <row r="16">
      <c r="B16" s="9" t="inlineStr">
        <is>
          <t>Base Craft Fail Chance</t>
        </is>
      </c>
      <c r="C16" s="80">
        <f>1-C15</f>
        <v/>
      </c>
      <c r="D16" s="20" t="n"/>
      <c r="E16" s="20" t="n"/>
      <c r="F16" s="20" t="n"/>
    </row>
    <row r="17">
      <c r="B17" s="9" t="inlineStr">
        <is>
          <t>Combo Proc Chance</t>
        </is>
      </c>
      <c r="C17" s="81" t="n">
        <v>0</v>
      </c>
      <c r="D17" s="20" t="n"/>
      <c r="E17" s="20" t="n"/>
      <c r="F17" s="20" t="n"/>
    </row>
    <row r="18">
      <c r="B18" s="9" t="inlineStr">
        <is>
          <t>Combo Craft Success Chance</t>
        </is>
      </c>
      <c r="C18" s="82" t="n">
        <v>0.90888</v>
      </c>
      <c r="D18" s="20" t="n"/>
      <c r="E18" s="20" t="n"/>
      <c r="F18" s="20" t="n"/>
    </row>
    <row r="19">
      <c r="B19" s="9" t="inlineStr">
        <is>
          <t>Combo Craft Fail Chance</t>
        </is>
      </c>
      <c r="C19" s="80">
        <f>1-C18</f>
        <v/>
      </c>
      <c r="D19" s="20" t="n"/>
      <c r="E19" s="20" t="n"/>
      <c r="F19" s="20" t="n"/>
    </row>
    <row r="20">
      <c r="B20" s="10" t="inlineStr">
        <is>
          <t>Combo Yield if Success (items)</t>
        </is>
      </c>
      <c r="C20" s="28" t="n">
        <v>2</v>
      </c>
      <c r="D20" s="20" t="n"/>
      <c r="E20" s="20" t="n"/>
      <c r="F20" s="20" t="n"/>
    </row>
    <row r="21">
      <c r="B21" s="8" t="n"/>
      <c r="C21" s="20" t="n"/>
      <c r="D21" s="20" t="n"/>
      <c r="E21" s="20" t="n"/>
      <c r="F21" s="20" t="n"/>
    </row>
    <row r="22">
      <c r="B22" s="5" t="inlineStr">
        <is>
          <t>Outcome</t>
        </is>
      </c>
      <c r="C22" s="6" t="inlineStr">
        <is>
          <t>Probability</t>
        </is>
      </c>
      <c r="D22" s="7" t="inlineStr">
        <is>
          <t>Items</t>
        </is>
      </c>
      <c r="E22" s="20" t="n"/>
      <c r="F22" s="20" t="n"/>
    </row>
    <row r="23">
      <c r="B23" s="9" t="inlineStr">
        <is>
          <t>Base fails</t>
        </is>
      </c>
      <c r="C23" s="83">
        <f>C16</f>
        <v/>
      </c>
      <c r="D23" s="31" t="n">
        <v>0</v>
      </c>
      <c r="E23" s="20" t="n"/>
      <c r="F23" s="20" t="n"/>
    </row>
    <row r="24">
      <c r="B24" s="9" t="inlineStr">
        <is>
          <t>Base succeeds, no combo</t>
        </is>
      </c>
      <c r="C24" s="83">
        <f>C15*(1-C17)</f>
        <v/>
      </c>
      <c r="D24" s="31" t="n">
        <v>1</v>
      </c>
      <c r="E24" s="20" t="n"/>
      <c r="F24" s="20" t="n"/>
    </row>
    <row r="25">
      <c r="B25" s="9" t="inlineStr">
        <is>
          <t>Base succeeds, combo fails (lose all)</t>
        </is>
      </c>
      <c r="C25" s="83">
        <f>C15*C17*C19</f>
        <v/>
      </c>
      <c r="D25" s="31" t="n">
        <v>0</v>
      </c>
      <c r="E25" s="20" t="n"/>
      <c r="F25" s="20" t="n"/>
    </row>
    <row r="26">
      <c r="B26" s="9" t="inlineStr">
        <is>
          <t>Base succeeds, combo succeeds (2x)</t>
        </is>
      </c>
      <c r="C26" s="83">
        <f>C15*C17*C18</f>
        <v/>
      </c>
      <c r="D26" s="31">
        <f>C20</f>
        <v/>
      </c>
      <c r="E26" s="20" t="n"/>
      <c r="F26" s="20" t="n"/>
    </row>
    <row r="27">
      <c r="B27" s="12" t="inlineStr">
        <is>
          <t>Total</t>
        </is>
      </c>
      <c r="C27" s="84">
        <f>SUM(C23:C26)</f>
        <v/>
      </c>
      <c r="D27" s="19" t="n"/>
      <c r="E27" s="20" t="n"/>
      <c r="F27" s="20" t="n"/>
    </row>
    <row r="28">
      <c r="B28" s="8" t="n"/>
      <c r="C28" s="20" t="n"/>
      <c r="D28" s="20" t="n"/>
      <c r="E28" s="20" t="n"/>
      <c r="F28" s="20" t="n"/>
    </row>
    <row r="29">
      <c r="B29" s="5" t="inlineStr">
        <is>
          <t>Results</t>
        </is>
      </c>
      <c r="C29" s="7" t="n"/>
      <c r="D29" s="20" t="n"/>
      <c r="E29" s="20" t="n"/>
      <c r="F29" s="20" t="n"/>
    </row>
    <row r="30">
      <c r="B30" s="9" t="inlineStr">
        <is>
          <t>Cost per Craft</t>
        </is>
      </c>
      <c r="C30" s="32">
        <f>F11</f>
        <v/>
      </c>
      <c r="D30" s="20" t="n"/>
      <c r="E30" s="20" t="n"/>
      <c r="F30" s="20" t="n"/>
    </row>
    <row r="31">
      <c r="B31" s="9" t="inlineStr">
        <is>
          <t>Expected Items per Craft</t>
        </is>
      </c>
      <c r="C31" s="33">
        <f>SUMPRODUCT(C23:C26,D23:D26)</f>
        <v/>
      </c>
      <c r="D31" s="20" t="n"/>
      <c r="E31" s="20" t="n"/>
      <c r="F31" s="20" t="n"/>
    </row>
    <row r="32">
      <c r="B32" s="12" t="inlineStr">
        <is>
          <t>Expected Cost per Item</t>
        </is>
      </c>
      <c r="C32" s="34">
        <f>IFERROR(C30/C31,"")</f>
        <v/>
      </c>
      <c r="D32" s="20" t="n"/>
      <c r="E32" s="20" t="n"/>
      <c r="F32" s="20" t="n"/>
    </row>
    <row r="33">
      <c r="B33" s="8" t="n"/>
      <c r="C33" s="20" t="n"/>
      <c r="D33" s="20" t="n"/>
      <c r="E33" s="20" t="n"/>
      <c r="F33" s="20" t="n"/>
    </row>
    <row r="34">
      <c r="B34" s="5" t="inlineStr">
        <is>
          <t>Batch Plan</t>
        </is>
      </c>
      <c r="C34" s="6" t="inlineStr">
        <is>
          <t>Amount</t>
        </is>
      </c>
      <c r="D34" s="7" t="inlineStr">
        <is>
          <t>Cost</t>
        </is>
      </c>
      <c r="E34" s="20" t="n"/>
      <c r="F34" s="20" t="n"/>
    </row>
    <row r="35">
      <c r="B35" s="9" t="inlineStr">
        <is>
          <t>Number of Crafts</t>
        </is>
      </c>
      <c r="C35" s="47" t="n">
        <v>100</v>
      </c>
      <c r="D35" s="17" t="n"/>
      <c r="E35" s="20" t="n"/>
      <c r="F35" s="20" t="n"/>
    </row>
    <row r="36">
      <c r="B36" s="9">
        <f>IF(B6="","",B6&amp;" Needed")</f>
        <v/>
      </c>
      <c r="C36" s="72">
        <f>IF(B6="","",C6*$C$35)</f>
        <v/>
      </c>
      <c r="D36" s="74">
        <f>IF(OR(B6="",D6=""),"",C36*D6)</f>
        <v/>
      </c>
      <c r="E36" s="20" t="n"/>
      <c r="F36" s="20" t="n"/>
    </row>
    <row r="37">
      <c r="B37" s="9">
        <f>IF(B7="","",B7&amp;" Needed")</f>
        <v/>
      </c>
      <c r="C37" s="72">
        <f>IF(B7="","",C7*$C$35)</f>
        <v/>
      </c>
      <c r="D37" s="74">
        <f>IF(OR(B7="",D7=""),"",C37*D7)</f>
        <v/>
      </c>
      <c r="E37" s="20" t="n"/>
      <c r="F37" s="20" t="n"/>
    </row>
    <row r="38">
      <c r="B38" s="9">
        <f>IF(B8="","",B8&amp;" Needed")</f>
        <v/>
      </c>
      <c r="C38" s="72">
        <f>IF(B8="","",C8*$C$35)</f>
        <v/>
      </c>
      <c r="D38" s="74">
        <f>IF(OR(B8="",D8=""),"",C38*D8)</f>
        <v/>
      </c>
      <c r="E38" s="20" t="n"/>
      <c r="F38" s="20" t="n"/>
    </row>
    <row r="39">
      <c r="B39" s="9">
        <f>IF(B9="","",B9&amp;" Needed")</f>
        <v/>
      </c>
      <c r="C39" s="72">
        <f>IF(B9="","",C9*$C$35)</f>
        <v/>
      </c>
      <c r="D39" s="74">
        <f>IF(OR(B9="",D9=""),"",C39*D9)</f>
        <v/>
      </c>
      <c r="E39" s="20" t="n"/>
      <c r="F39" s="20" t="n"/>
    </row>
    <row r="40">
      <c r="B40" s="9">
        <f>IF(B10="","",B10&amp;" Needed")</f>
        <v/>
      </c>
      <c r="C40" s="72">
        <f>IF(B10="","",C10*$C$35)</f>
        <v/>
      </c>
      <c r="D40" s="74">
        <f>IF(OR(B10="",D10=""),"",C40*D10)</f>
        <v/>
      </c>
      <c r="E40" s="20" t="n"/>
      <c r="F40" s="20" t="n"/>
    </row>
    <row r="41">
      <c r="B41" s="15" t="inlineStr">
        <is>
          <t>Total Batch Cost</t>
        </is>
      </c>
      <c r="C41" s="85" t="n"/>
      <c r="D41" s="86">
        <f>SUM(D36:D40)</f>
        <v/>
      </c>
      <c r="E41" s="20" t="n"/>
      <c r="F41" s="20" t="n"/>
    </row>
    <row r="42">
      <c r="B42" s="11" t="inlineStr">
        <is>
          <t>Expected Items Produced</t>
        </is>
      </c>
      <c r="C42" s="87">
        <f>C31*C35</f>
        <v/>
      </c>
      <c r="D42" s="21" t="n"/>
      <c r="E42" s="20" t="n"/>
      <c r="F42" s="20" t="n"/>
    </row>
    <row r="43">
      <c r="B43" s="8" t="n"/>
      <c r="C43" s="20" t="n"/>
      <c r="D43" s="20" t="n"/>
      <c r="E43" s="20" t="n"/>
      <c r="F43" s="20" t="n"/>
    </row>
    <row r="44">
      <c r="B44" s="5" t="inlineStr">
        <is>
          <t>Profit Check</t>
        </is>
      </c>
      <c r="C44" s="7" t="inlineStr">
        <is>
          <t>Amount</t>
        </is>
      </c>
      <c r="D44" s="20" t="n"/>
      <c r="E44" s="20" t="n"/>
      <c r="F44" s="20" t="n"/>
    </row>
    <row r="45">
      <c r="B45" s="13" t="inlineStr">
        <is>
          <t>Listing Price Used (per Item)</t>
        </is>
      </c>
      <c r="C45" s="61">
        <f>IF(C46&lt;&gt;"",C46,IFERROR(IF(INDEX(Prices[Price],MATCH($B$2,Prices[Item],0))="","",INDEX(Prices[Price],MATCH($B$2,Prices[Item],0))),""))</f>
        <v/>
      </c>
      <c r="D45" s="20" t="n"/>
      <c r="E45" s="20" t="n"/>
      <c r="F45" s="20" t="n"/>
    </row>
    <row r="46">
      <c r="B46" s="9" t="inlineStr">
        <is>
          <t>Override Listing Price</t>
        </is>
      </c>
      <c r="C46" s="47" t="n"/>
      <c r="D46" s="20" t="n"/>
      <c r="E46" s="20" t="n"/>
      <c r="F46" s="20" t="n"/>
    </row>
    <row r="47">
      <c r="B47" s="9" t="inlineStr">
        <is>
          <t>Registration Fee %</t>
        </is>
      </c>
      <c r="C47" s="80" t="n">
        <v>0.02</v>
      </c>
      <c r="D47" s="20" t="n"/>
      <c r="E47" s="20" t="n"/>
      <c r="F47" s="20" t="n"/>
    </row>
    <row r="48">
      <c r="B48" s="9" t="inlineStr">
        <is>
          <t>Sales Tax %</t>
        </is>
      </c>
      <c r="C48" s="80" t="n">
        <v>0.1</v>
      </c>
      <c r="D48" s="20" t="n"/>
      <c r="E48" s="20" t="n"/>
      <c r="F48" s="20" t="n"/>
    </row>
    <row r="49">
      <c r="B49" s="9" t="inlineStr">
        <is>
          <t>Net Received per Item</t>
        </is>
      </c>
      <c r="C49" s="74">
        <f>IF($C$45="","",C45*(1-C47-C48))</f>
        <v/>
      </c>
      <c r="D49" s="20" t="n"/>
      <c r="E49" s="20" t="n"/>
      <c r="F49" s="20" t="n"/>
    </row>
    <row r="50">
      <c r="B50" s="13" t="inlineStr">
        <is>
          <t>Break-Even Listing Price</t>
        </is>
      </c>
      <c r="C50" s="88">
        <f>IFERROR(C32/(1-C47-C48),"")</f>
        <v/>
      </c>
      <c r="D50" s="20" t="n"/>
      <c r="E50" s="20" t="n"/>
      <c r="F50" s="20" t="n"/>
    </row>
    <row r="51">
      <c r="B51" s="9" t="inlineStr">
        <is>
          <t>Gross Sales (Expected Items)</t>
        </is>
      </c>
      <c r="C51" s="74">
        <f>IF($C$45="","",C45*C42)</f>
        <v/>
      </c>
      <c r="D51" s="20" t="n"/>
      <c r="E51" s="20" t="n"/>
      <c r="F51" s="20" t="n"/>
    </row>
    <row r="52">
      <c r="B52" s="9" t="inlineStr">
        <is>
          <t>Less: Registration Fees</t>
        </is>
      </c>
      <c r="C52" s="74">
        <f>IF($C$45="","",-C51*C47)</f>
        <v/>
      </c>
      <c r="D52" s="20" t="n"/>
      <c r="E52" s="20" t="n"/>
      <c r="F52" s="20" t="n"/>
    </row>
    <row r="53">
      <c r="B53" s="9" t="inlineStr">
        <is>
          <t>Less: Sales Tax</t>
        </is>
      </c>
      <c r="C53" s="74">
        <f>IF($C$45="","",-C51*C48)</f>
        <v/>
      </c>
      <c r="D53" s="20" t="n"/>
      <c r="E53" s="20" t="n"/>
      <c r="F53" s="20" t="n"/>
    </row>
    <row r="54">
      <c r="B54" s="16" t="inlineStr">
        <is>
          <t>Net Revenue</t>
        </is>
      </c>
      <c r="C54" s="89">
        <f>IF($C$45="","",SUM(C51:C53))</f>
        <v/>
      </c>
      <c r="D54" s="20" t="n"/>
      <c r="E54" s="20" t="n"/>
      <c r="F54" s="20" t="n"/>
    </row>
    <row r="55">
      <c r="B55" s="9" t="inlineStr">
        <is>
          <t>Less: Total Batch Cost</t>
        </is>
      </c>
      <c r="C55" s="74">
        <f>-D41</f>
        <v/>
      </c>
      <c r="D55" s="20" t="n"/>
      <c r="E55" s="20" t="n"/>
      <c r="F55" s="20" t="n"/>
    </row>
    <row r="56">
      <c r="B56" s="15" t="inlineStr">
        <is>
          <t>Expected Profit / Loss</t>
        </is>
      </c>
      <c r="C56" s="86">
        <f>IF($C$45="","",C54+C55)</f>
        <v/>
      </c>
      <c r="D56" s="20" t="n"/>
      <c r="E56" s="20" t="n"/>
      <c r="F56" s="20" t="n"/>
    </row>
    <row r="57">
      <c r="B57" s="14" t="inlineStr">
        <is>
          <t>Profit per Item</t>
        </is>
      </c>
      <c r="C57" s="90">
        <f>IF($C$45="","",C49-C32)</f>
        <v/>
      </c>
      <c r="D57" s="20" t="n"/>
      <c r="E57" s="20" t="n"/>
      <c r="F57" s="20" t="n"/>
    </row>
    <row r="58">
      <c r="B58" s="11" t="inlineStr">
        <is>
          <t>Verdict</t>
        </is>
      </c>
      <c r="C58" s="21">
        <f>IF(C45="","Enter market price",IF(C56&gt;0,"PROFIT",IF(C56&lt;0,"LOSS","BREAK-EVEN")))</f>
        <v/>
      </c>
      <c r="D58" s="20" t="n"/>
      <c r="E58" s="20" t="n"/>
      <c r="F58" s="20" t="n"/>
    </row>
    <row r="59">
      <c r="B59" s="11" t="inlineStr">
        <is>
          <t>Profit % (return on kinah spent)</t>
        </is>
      </c>
      <c r="C59" s="91">
        <f>IF(OR($C$45="",D41=0),"",C56/D41)</f>
        <v/>
      </c>
    </row>
    <row r="60">
      <c r="B60" s="64" t="inlineStr">
        <is>
          <t>Sources: Source: wikily.gg / metabot.gg / fextralife / corpus.gg (community game-data sites, unofficial), retrieved 2026-10-09. Only Benediction Scroll x1 confirmed; other materials assumed to mirror Superior Speed Scroll - verify in-game.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conditionalFormatting sqref="C56:C59">
    <cfRule type="expression" priority="1" dxfId="1">
      <formula>AND($C$45&lt;&gt;"",$C$56&gt;0)</formula>
    </cfRule>
    <cfRule type="expression" priority="2" dxfId="0">
      <formula>AND($C$45&lt;&gt;"",$C$56&lt;0)</formula>
    </cfRule>
  </conditionalFormatting>
  <dataValidations count="3">
    <dataValidation sqref="C15 C17:C18" showDropDown="0" showInputMessage="1" showErrorMessage="1" allowBlank="1" errorTitle="Invalid percentage" error="Enter a percentage between 0% and 100%." type="decimal">
      <formula1>0</formula1>
      <formula2>1</formula2>
    </dataValidation>
    <dataValidation sqref="C46 E6:E9" showDropDown="0" showInputMessage="1" showErrorMessage="1" allowBlank="1" errorTitle="Invalid price" error="Enter a price of 0 or more." type="decimal" operator="greaterThanOrEqual">
      <formula1>0</formula1>
    </dataValidation>
    <dataValidation sqref="C35" showDropDown="0" showInputMessage="1" showErrorMessage="1" allowBlank="1" errorTitle="Invalid number" error="Enter a whole number of crafts (1 or more)." type="whole" operator="greaterThanOrEqual">
      <formula1>1</formula1>
    </dataValidation>
  </dataValidations>
  <hyperlinks>
    <hyperlink ref="F2" location="'Home'!B2" tooltip="Return to the Home page" display="← Back to Hom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GAC Film Room</dc:creator>
  <dcterms:created xmlns:dcterms="http://purl.org/dc/terms/" xmlns:xsi="http://www.w3.org/2001/XMLSchema-instance" xsi:type="dcterms:W3CDTF">2026-10-09T15:15:36Z</dcterms:created>
  <dcterms:modified xmlns:dcterms="http://purl.org/dc/terms/" xmlns:xsi="http://www.w3.org/2001/XMLSchema-instance" xsi:type="dcterms:W3CDTF">2026-10-11T00:02:27Z</dcterms:modified>
  <cp:lastModifiedBy>Michael Heckert</cp:lastModifiedBy>
</cp:coreProperties>
</file>